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.Frias\Desktop\poas 2018  mmujer\"/>
    </mc:Choice>
  </mc:AlternateContent>
  <bookViews>
    <workbookView xWindow="0" yWindow="0" windowWidth="16392" windowHeight="6900"/>
  </bookViews>
  <sheets>
    <sheet name="OBJ Reslt A04" sheetId="1" r:id="rId1"/>
    <sheet name="Produccion 2018" sheetId="3" r:id="rId2"/>
    <sheet name="Propuesta Pres. 2018" sheetId="5" r:id="rId3"/>
  </sheets>
  <definedNames>
    <definedName name="_xlnm.Print_Area" localSheetId="0">'OBJ Reslt A04'!$A$1:$E$88</definedName>
    <definedName name="_xlnm.Print_Area" localSheetId="1">'Produccion 2018'!$A$1:$J$37</definedName>
    <definedName name="_xlnm.Print_Area" localSheetId="2">'Propuesta Pres. 2018'!$A$1:$D$94</definedName>
    <definedName name="_xlnm.Print_Titles" localSheetId="0">'OBJ Reslt A04'!$8:$9</definedName>
    <definedName name="_xlnm.Print_Titles" localSheetId="1">'Produccion 2018'!$4:$5</definedName>
    <definedName name="_xlnm.Print_Titles" localSheetId="2">'Propuesta Pres. 2018'!$1:$2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5" l="1"/>
  <c r="D83" i="5"/>
  <c r="C83" i="5"/>
  <c r="D75" i="5"/>
  <c r="C75" i="5"/>
  <c r="D70" i="5"/>
  <c r="D69" i="5" s="1"/>
  <c r="C70" i="5"/>
  <c r="D63" i="5"/>
  <c r="C63" i="5"/>
  <c r="D59" i="5"/>
  <c r="C59" i="5"/>
  <c r="D57" i="5"/>
  <c r="D53" i="5"/>
  <c r="C53" i="5"/>
  <c r="D49" i="5"/>
  <c r="C49" i="5"/>
  <c r="D43" i="5"/>
  <c r="C43" i="5"/>
  <c r="D38" i="5"/>
  <c r="C38" i="5"/>
  <c r="D34" i="5"/>
  <c r="C34" i="5"/>
  <c r="D30" i="5"/>
  <c r="C30" i="5"/>
  <c r="E28" i="5"/>
  <c r="D22" i="5"/>
  <c r="C22" i="5"/>
  <c r="D17" i="5"/>
  <c r="C17" i="5"/>
  <c r="D12" i="5"/>
  <c r="C12" i="5"/>
  <c r="E11" i="5"/>
  <c r="F10" i="5"/>
  <c r="F9" i="5"/>
  <c r="F8" i="5"/>
  <c r="F7" i="5"/>
  <c r="D6" i="5"/>
  <c r="C6" i="5"/>
  <c r="C5" i="5" s="1"/>
  <c r="L41" i="3"/>
  <c r="L40" i="3"/>
  <c r="L39" i="3"/>
  <c r="L38" i="3"/>
  <c r="L33" i="3"/>
  <c r="K33" i="3"/>
  <c r="L34" i="3" s="1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I13" i="3"/>
  <c r="H13" i="3"/>
  <c r="K9" i="3"/>
  <c r="D87" i="1"/>
  <c r="D88" i="1" s="1"/>
  <c r="D79" i="1"/>
  <c r="D55" i="1"/>
  <c r="D31" i="1"/>
  <c r="C29" i="5" l="1"/>
  <c r="E29" i="5" s="1"/>
  <c r="C48" i="5"/>
  <c r="E48" i="5" s="1"/>
  <c r="E82" i="5" s="1"/>
  <c r="C69" i="5"/>
  <c r="E69" i="5" s="1"/>
  <c r="D29" i="5"/>
  <c r="D48" i="5"/>
  <c r="C58" i="5"/>
  <c r="E58" i="5" s="1"/>
  <c r="D58" i="5"/>
  <c r="D5" i="5"/>
  <c r="C82" i="5"/>
  <c r="C87" i="5" s="1"/>
  <c r="D82" i="5" l="1"/>
  <c r="D87" i="5" s="1"/>
</calcChain>
</file>

<file path=xl/comments1.xml><?xml version="1.0" encoding="utf-8"?>
<comments xmlns="http://schemas.openxmlformats.org/spreadsheetml/2006/main">
  <authors>
    <author>Francis</author>
  </authors>
  <commentList>
    <comment ref="C66" authorId="0" shapeId="0">
      <text>
        <r>
          <rPr>
            <b/>
            <sz val="9"/>
            <color indexed="81"/>
            <rFont val="Tahoma"/>
            <family val="2"/>
          </rPr>
          <t>Francis:</t>
        </r>
        <r>
          <rPr>
            <sz val="9"/>
            <color indexed="81"/>
            <rFont val="Tahoma"/>
            <family val="2"/>
          </rPr>
          <t xml:space="preserve">
educacion en genero y comunicación
</t>
        </r>
      </text>
    </comment>
  </commentList>
</comments>
</file>

<file path=xl/sharedStrings.xml><?xml version="1.0" encoding="utf-8"?>
<sst xmlns="http://schemas.openxmlformats.org/spreadsheetml/2006/main" count="403" uniqueCount="285">
  <si>
    <t>Tabla No. 1</t>
  </si>
  <si>
    <t>PLAN ESTRATÉGICO  MINISTERIO DE LA MUJER  2015- 2020</t>
  </si>
  <si>
    <t>ESTIMADO DE GASTOS DEMANDADOS PEI  AÑO 04 (2018)</t>
  </si>
  <si>
    <t>POR EJE  Y OBJETIVOS ESTRATÉGICOS</t>
  </si>
  <si>
    <t>LINEA DE ACCIÓN  Y  RESULTADOS</t>
  </si>
  <si>
    <t>(Valores en RD$)</t>
  </si>
  <si>
    <t xml:space="preserve"> EJE ESTRATÉGICO   1: FORTALECIMIENTO INSTITUCIONAL</t>
  </si>
  <si>
    <t>Objetivos Estratégicos</t>
  </si>
  <si>
    <t xml:space="preserve">Lineas de Acción </t>
  </si>
  <si>
    <t xml:space="preserve">Resultados Esperados </t>
  </si>
  <si>
    <t>Total Gastos Demandados          Año 04</t>
  </si>
  <si>
    <t xml:space="preserve">Responsable </t>
  </si>
  <si>
    <t xml:space="preserve">1.1 Fortalecer los mecanismos de gestión y aumentar la capacidad institucional para mejorar la eficacia y eficiencia de los procesos con el propósito de lograr nuestra misión. </t>
  </si>
  <si>
    <t>1.1.1 Diseño y  ejecución de  políticas, normas, procesos, planes, programas  y proyectos internos que den respuesta a la misión institucional, en un contexto de trabajo en equipo y mejoramiento continuo.</t>
  </si>
  <si>
    <t xml:space="preserve">1.1.1.1 Optimizados los procesos de trabajo con orientación al logro de la misión, visión y objetivos institucionales. </t>
  </si>
  <si>
    <t>Planificación y Desarrollo, RRHH, Administartiva Financiera.</t>
  </si>
  <si>
    <t>1.1.1.2 Incrementada la efectividad de la gestión institucional.</t>
  </si>
  <si>
    <t>Planificación y Desarrollo</t>
  </si>
  <si>
    <t>1.1.1.3 Gestión orientada a resultados.</t>
  </si>
  <si>
    <t>1.1.1.4 Implementado el reglamento de aplicación de la Ley  86-99.</t>
  </si>
  <si>
    <t xml:space="preserve">Juridica </t>
  </si>
  <si>
    <t>1.1.1.5 Servicios ofrecidos a la ciudadanía mejorados.</t>
  </si>
  <si>
    <t>1.1.1.6  Mejorado el contenido y la imagen del portal de la institución y los medio de divulgación.</t>
  </si>
  <si>
    <t xml:space="preserve">Servicios de Comunicaciones </t>
  </si>
  <si>
    <t>1.1.1.7 Reorganizada administrativa y físicamente toda la estructura  del Ministerio</t>
  </si>
  <si>
    <t>Administrativa Financiera, Planificación y Desarrollo</t>
  </si>
  <si>
    <t>1.1.2 Fortalecimiento de la gestión de recursos humanos que responda a las necesidades de la institución y al desarrollo y profesionalización del personal.</t>
  </si>
  <si>
    <t>1.1.2.1  Mejorado el desempeño laboral del personal.</t>
  </si>
  <si>
    <t>RRHH</t>
  </si>
  <si>
    <t>1.1.2.2 Gestión de Recursos Humanos eficiente y al servicio del desarrollo de la institución</t>
  </si>
  <si>
    <t>1.1.2.3 Personal evaluados anualmente y promovidos en base al mérito.</t>
  </si>
  <si>
    <t>1.1.2.4 Subsistemas de recursos humanos fortalecidos e implementados.</t>
  </si>
  <si>
    <t>1.1.2.5 Personal profesionalizado, incorporado al Sistema de Carrera Administrativa.</t>
  </si>
  <si>
    <t>1.1.2.6 Completado  el personal requeridos en cada dirección y departamento.</t>
  </si>
  <si>
    <t xml:space="preserve">1.2 Fortalecer el rol rector del Ministerio de la Mujer, promoviendo su naturaleza ante la sociedad. </t>
  </si>
  <si>
    <t>1.2.1. Promoción y divulgación del enfoque de igualdad y equidad de género en las políticas públicas</t>
  </si>
  <si>
    <t>1.2.1.1 Establecido el enfoque de género en las leyes y normativas del Estado.</t>
  </si>
  <si>
    <t>Coordinación Intersectorial</t>
  </si>
  <si>
    <t>1.2.1.2. Acuerdos firmados e implementados  con organismos nacionales e internacionales en torno al fortalecimiento del enfoque de igualdad y equidad de  género</t>
  </si>
  <si>
    <t xml:space="preserve">1.2.1.3 Establecidos y fortalecidos los mecanismos de coordinación y articulación interinstitucional </t>
  </si>
  <si>
    <t>1.2.1.4. Fortalecida la articulación con la organizaciones de la Sociedad Civil , Gremios Profesionales y Academias</t>
  </si>
  <si>
    <t xml:space="preserve">1.2.1.5 Fortalecida  la gestión Municipal con la implementación de las politicas de género contenidas en la Ley 176-07  y otras normativas </t>
  </si>
  <si>
    <t>1.2.1.6. Fortalecida la coordinación interinstitucional con los actores nacionales e internacionales para garantizar el ejercicio de los derechos de la mujer migrante</t>
  </si>
  <si>
    <t xml:space="preserve">Defensoria de los Derechos de la Mujer </t>
  </si>
  <si>
    <t>1.2.2 Desarrollo de campañas de sensibilización y promoción del rol rector del MMujer.</t>
  </si>
  <si>
    <t>1.2.2.1 Mejorada la percepción de la sociedad en torno a la misión del MMujer.</t>
  </si>
  <si>
    <t xml:space="preserve">Sub-Total Objetivo Estratégico 1  </t>
  </si>
  <si>
    <t xml:space="preserve">  ==========&gt;</t>
  </si>
  <si>
    <t>EJE ESTRATÉGICO  2 : IGUALDAD Y EQUIDAD DE GENERO</t>
  </si>
  <si>
    <t>2.1 Contribuir al fortalecimiento del ejercicio pleno de los derechos de la mujer mediante la implementación de  procesos, mecanismos y acciones para el logro de la plena autonomía física, política y economía en todas las esferas del país.</t>
  </si>
  <si>
    <t>2.1.1 Establecimiento de los criterios de priorización de las necesidades de la mujer  para la consecución de sus autonomías a nivel nacional</t>
  </si>
  <si>
    <t>2.1.1.1  Propuestas elaboradas con base a los criterios de priorización definidos mediante el diagnóstico realizado.</t>
  </si>
  <si>
    <t>Defensoría   de los Derechos de la Mujer</t>
  </si>
  <si>
    <t>2.1.1.2 Elaborada propuesta para la inserción de sistemas de medidas del trabajo no remunerado de las mujeres y los hombres en los Indicadores y las Cuentas Nacionales.</t>
  </si>
  <si>
    <t>2.1.1.3 identificado los conocimientos y las informaciones que tienen las mujeres acerca de sus derechos, así como la vivencia cotidiana de estos.</t>
  </si>
  <si>
    <t>2.1.2 Desarrollo de estrategias para impulsar y promover  la creación de mecanismos que contribuyan con el fortalecimiento de la autonomía política y económica de la mujer.</t>
  </si>
  <si>
    <t>2.1.2.1 Incrementada  la representación  de la mujer en los espacios   de toma de decisiones en los ámbitos políticos y económicos.</t>
  </si>
  <si>
    <t xml:space="preserve">2.1.2.2 Mujeres participando en la propiedad de los medios de producción. </t>
  </si>
  <si>
    <t xml:space="preserve">2.1.2.3 Revalorizada la visión y difusión  de la proyección de la imagen de la mujer. </t>
  </si>
  <si>
    <t>2.1.3 Elaboración de propuestas de normativas y políticas públicas  con el propósito de alcanzar el fortalecimiento de la autonomía política y económica de la mujer a nivel nacional</t>
  </si>
  <si>
    <t>2.1.3.1 Elaboradas e implementadas  propuestas de normativas y políticas públicas, que contribuyan con el fortalecimiento de la autonomía  política y económica de la mujer</t>
  </si>
  <si>
    <t>Defensoría  de los Derechos de la Mujer</t>
  </si>
  <si>
    <t xml:space="preserve">2.1.4 Promoción y protección  de  la  salud  de  las  mujeres  y  de  sus  derechos  sexuales  y reproductivos, como parte del desarrollo de su autonomía física durante todo su  ciclo  de  vida . </t>
  </si>
  <si>
    <t>2.1.4.1 Creadas las condiciones en las instituciones públicas y privadas para la efectividad de la lactancia materna.</t>
  </si>
  <si>
    <t>Promoción de los Derechos a la Salud Integral, Salud Sexual y  Reproductiva de la Mujer </t>
  </si>
  <si>
    <t xml:space="preserve">2.1.4.2  Reducidos los embarazos en adolescentes.  </t>
  </si>
  <si>
    <t>2.1.4.3 Mejorada la salud sexual y reproductiva de las mujeres.</t>
  </si>
  <si>
    <t>2.1.5.1 Integrados en los currículos y planes de estudios el enfoque de género.</t>
  </si>
  <si>
    <t>2.1.5.2. Capacitado el personal de los sectores educativos para la ejecución de la transversalización de la perspectiva y el enfoque de género.</t>
  </si>
  <si>
    <t xml:space="preserve">2.1.5 Promoción de los derechos de la mujer a través de la incorporación de la perspectiva de igualdad y equidad de género en la curricula educativa, desde un enfoque de Derechos Humanos. </t>
  </si>
  <si>
    <t>2.1.5.3. Población sensibilizada y capacitada sobre género, prevención a la violencia contra la mujer e intrafamiliar.</t>
  </si>
  <si>
    <t>Fomento de la igualdad de genero en la educación y capacitación</t>
  </si>
  <si>
    <t>2.1.5.4. Población sensibilizada y capacitada sobre Masculinidad</t>
  </si>
  <si>
    <t>2.1.5.5. Mujeres capacitadas en formacion politica</t>
  </si>
  <si>
    <t xml:space="preserve">2.1.5.6 Incrementado al acceso de las mujeres a la capacitación en las TICs, </t>
  </si>
  <si>
    <t>Tecnología  de la Informacion y la Comunicacion</t>
  </si>
  <si>
    <t xml:space="preserve">2.1.6 Seguimiento y evaluación de la incorporación de la perspectiva de igualdad y equidad de género en las políticas públicas. </t>
  </si>
  <si>
    <t xml:space="preserve">2.1.6.1. Diseñado el instrumentos que permitan la participación de la ciudadanía  en la medición del cumplimiento de las políticas de Igualdad y Equidad de Género </t>
  </si>
  <si>
    <t>2.1.6.2 Mejoradas las políticas de igualdad y equidad de género como resultado del seguimiento y evaluación de las políticas.</t>
  </si>
  <si>
    <t>2.1.6.3 Desarrollados los índices de cumplimiento y satisfacción ciudadana.</t>
  </si>
  <si>
    <t>Sub-Total Objetivo Estratégico 2</t>
  </si>
  <si>
    <t>EJE ESTRATÉGICO 3 : SISTEMA INTEGRAL DE PROCTECCIÓN A LA MUJER</t>
  </si>
  <si>
    <t>3.1. Contribuir con la implementación de políticas públicas de detección,  prevención, atención y sanción de violencia contra las mujeres en todo su ciclo de vida para erradicar cualquier forma de violencia.</t>
  </si>
  <si>
    <t>3.1.1.  Fortalecimiento de la calidad y la cobertura de las políticas y programas de prevención y atención integral a las mujeres, incluyendo las niñas.</t>
  </si>
  <si>
    <t>3.1.1.1 Reducidos los índices de violencia contra las mujeres incluyendo las niñas.</t>
  </si>
  <si>
    <t xml:space="preserve">Promoción y Defensa de los Derechos de la Mujer, Promocion y Defensa de los Derechos de la Mujer, Comunicaciones  </t>
  </si>
  <si>
    <t>3.1.1.2 Aumentada la tasa de denuncias de violencia  contra las mujeres incluyendo las niñas.</t>
  </si>
  <si>
    <t>3.1.1.3 Fortalecidas las Instituciones a nivel nacional y local en la implementación de programas para prevenir la violencia contra las mujeres incluyendo las niñas.</t>
  </si>
  <si>
    <t>Promoción y Defensa de los Derechos de la Mujer , OPM y OMM</t>
  </si>
  <si>
    <t>3.1.1.4 Mejorada la cobertura y atención de los servicios ofrecidos a las mujeres.</t>
  </si>
  <si>
    <t xml:space="preserve">Promoción y Defensa de los Derechos de la Mujer </t>
  </si>
  <si>
    <t>3.1.1.5 Sistema de Registro Unico de estadistica sobre violencia de las mujeres y las niñas.</t>
  </si>
  <si>
    <t>3.1.2 Desarrollo de una acción educativa permanente para la prevención de la violencia contra las mujeres que involucren a las escuelas, los centros de formación técnica, las universidades, centros de trabajo, gobiernos locales, ONGs, organizaciones comunitarias y los medios de comunicación en los ámbitos nacional y local.</t>
  </si>
  <si>
    <t xml:space="preserve">3.1.2.1 Ampliados los programas de sensibilización sobre una cultura de paz y el buen trato a nivel nacional dirigido a grupos específicos de mujeres, niñas y adolescentes, hombres, comunicador, educador. </t>
  </si>
  <si>
    <t>Fomento de la igualdad de genero en la educación y capacitación,</t>
  </si>
  <si>
    <t>3.1.2.2. Población sensibilizada e informada sobre la prevención y atención a la violencia contra la mujer e intrafamiliar.</t>
  </si>
  <si>
    <t>3.1.3.  Ejecución de acciones de prevención y atención a la VCM en las provincias con mayor prevalencia o tendencia creciente en los últimos cinco años.</t>
  </si>
  <si>
    <t>3.1.3.1 Fortalecida  la capacidad de protección y atención a las mujeres, sus hijos e hijas, victimas de violencia, mediante el aumento del numero de Casas de Acogida</t>
  </si>
  <si>
    <t>Coordinación de Casas de Acogida</t>
  </si>
  <si>
    <t>3.1.3.2 Fortalecida   la capacidad de prevención y atención de las Oficinas Provinciales y municipales de la Mujer.</t>
  </si>
  <si>
    <t>Coordinación de OPM y OMM</t>
  </si>
  <si>
    <t>3.1.3.3  Reducidos los índices de violencia contra las mujeres a nivel provincial.</t>
  </si>
  <si>
    <t>Promoción y Defensa de los Derechos de la Mujer, Coordinación de OPM y OMM</t>
  </si>
  <si>
    <t>3.1.3.4 Reducidos los casos  de tráfico ilícito y trata de personas.</t>
  </si>
  <si>
    <t>3.1.4 Articular las acciones interinstitucionales, a fin de lograr una respuesta oportuna y efectiva, mediante un esquema nacional de referencia y contra referencia (que por cualquier institución del sistema que entren las mujeres y las niñas, reciban  todos los servicios que amerite el caso).</t>
  </si>
  <si>
    <t xml:space="preserve">3.1.4.1 Articulado los protocolos de atención y el accionar de los actores del CONAPLUVI, en el manejo de los casos en cada jurisdicción </t>
  </si>
  <si>
    <t xml:space="preserve">Promoción y Defensa de los Derechos de la Mujer, </t>
  </si>
  <si>
    <t>3.1.4.2 Evaluado y reformulado el Plan Estratégico de CONAPLUVI.</t>
  </si>
  <si>
    <t>3.1.4.3 Mujeres egresadas de casas de acogida con un nuevo proyecto de vida.</t>
  </si>
  <si>
    <t>Promoción y Defensa de los Derechos de Casas de Acogida</t>
  </si>
  <si>
    <t>3.1.4.4 Actores responsables comprometidos con el sistema de reinsercion social</t>
  </si>
  <si>
    <t>3.1.5. Desarrollo de la capacidad y la calidad de la respuesta institucional para un abordaje integral de la VCM, para  garantizar los derechos  y  el acceso a la justicia de mujeres víctimas.</t>
  </si>
  <si>
    <t>3.1.5.1 Fortalecida la protección y defensa a las mujeres víctimas de violencia y  testigos.</t>
  </si>
  <si>
    <t>3.1.5.2 Garantizados los derechos humanos de las mujeres a través del sistema de administración de justicia.</t>
  </si>
  <si>
    <r>
      <t>3.1.5.3 Mejorada la atención de las mujeres víctimas de violencia a través del fortalecimiento de las capacidades de los servidores públicos del Sistema Nacional de Atención a Victimas</t>
    </r>
    <r>
      <rPr>
        <sz val="11"/>
        <rFont val="Calibri"/>
        <family val="2"/>
        <scheme val="minor"/>
      </rPr>
      <t>.</t>
    </r>
  </si>
  <si>
    <t>Sub-Total Objetivo Estratégico 3</t>
  </si>
  <si>
    <t xml:space="preserve"> EJE ESTRATÉGICO 4 : SEGUIMIENTOS Y MONITOREO DE LOS CONVENIOS Y COMPROMISOS INTERNACIONALES</t>
  </si>
  <si>
    <t>4.1. Promover el cumplimiento de los convenios y compromisos asumidos por la nación.</t>
  </si>
  <si>
    <t xml:space="preserve">4.1.1 Fortalecimiento de los procesos de seguimiento e incidencia en las instituciones  del Estado, corresponsables para el cumplimiento de los convenios y  compromisos Internacionales del país en materia de género. </t>
  </si>
  <si>
    <t>4.1.1.1  implementados  los convenios y acuerdos a los que ha arribado el país</t>
  </si>
  <si>
    <t xml:space="preserve">Relaciones Internacionales </t>
  </si>
  <si>
    <t>4.1.1.2 Informe del nivel de ejecución de los acuerdos y convenios implementados.</t>
  </si>
  <si>
    <t>4.1.2.  Promover el conocimiento de los contenidos de los diferentes convenios y resoluciones de manera que la población en general conozca y aplique las herramientas,</t>
  </si>
  <si>
    <t>4.1.2.1  Ciudadanía apoderada de los derechos o servicios que les asisten producto de los convenios y acuerdos contraídos por la nación.</t>
  </si>
  <si>
    <t>Sub-Total Objetivo Estratégico 4</t>
  </si>
  <si>
    <t>Total Objetivos Estratégicos</t>
  </si>
  <si>
    <t xml:space="preserve">MINISTERIO DE LA MUJER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PLANIFICACION Y DESARROLLO                                                                                                                                                                                    PRESUPUESTO  2018                                                                                                                                                                     </t>
  </si>
  <si>
    <t>Obj/cta/sub cta</t>
  </si>
  <si>
    <t>DESCRIPCIÓN</t>
  </si>
  <si>
    <t>PRESUPUESTO 2018</t>
  </si>
  <si>
    <t>FORMULADO</t>
  </si>
  <si>
    <t>CARGADO</t>
  </si>
  <si>
    <t>10- FONDO GENERAL</t>
  </si>
  <si>
    <t>01 01 0001</t>
  </si>
  <si>
    <t xml:space="preserve"> ACTIVIDADES CENTRALES </t>
  </si>
  <si>
    <t>00 0001</t>
  </si>
  <si>
    <t xml:space="preserve">DIRECCIÓN SUPERIOR Y PLANIFICACIÓN </t>
  </si>
  <si>
    <t xml:space="preserve">REMUNERACIONES Y CONTRIBUCIONES </t>
  </si>
  <si>
    <t xml:space="preserve">CONTRATACIÓN DE SERVICIOS </t>
  </si>
  <si>
    <t xml:space="preserve">MATERIALES Y SUMINISTROS </t>
  </si>
  <si>
    <t xml:space="preserve">TRANSFERENCIAS CORRIENTES </t>
  </si>
  <si>
    <t>BIENES MUEBLES, INMUEBLES E INTANGIBLES</t>
  </si>
  <si>
    <t>00 0002</t>
  </si>
  <si>
    <t xml:space="preserve">GESTIÓN ADMINISTRATIVA Y FINANCIERA </t>
  </si>
  <si>
    <t>00 0003</t>
  </si>
  <si>
    <t>COORDINACIÓN DE OPM Y OMM</t>
  </si>
  <si>
    <t>2.3.</t>
  </si>
  <si>
    <t>01 00 00 0004</t>
  </si>
  <si>
    <t xml:space="preserve">SERVICIOS DE COMUNICACIÓN Y RELACIONES  PUBLICAS </t>
  </si>
  <si>
    <t>2.2.</t>
  </si>
  <si>
    <t>OBRAS</t>
  </si>
  <si>
    <t>01 00 00 0005</t>
  </si>
  <si>
    <t>FORTALECIMIENTO INSTITUCIONAL (PROYECTO)</t>
  </si>
  <si>
    <t>11 00 00 0001</t>
  </si>
  <si>
    <t xml:space="preserve">COORDINACION INTERSECTORIAL PARA EL SEGUIMIENTO DE POLITICAS EN IGUALDAD DE GENERO </t>
  </si>
  <si>
    <t xml:space="preserve">00 0001 </t>
  </si>
  <si>
    <t>GESTION DE LA TRANSVERSALIDAD DE LA PERSPECTIVA  DE GENERO</t>
  </si>
  <si>
    <t>CONTRATACIÓN DE SERVICIOS</t>
  </si>
  <si>
    <t>00  0002</t>
  </si>
  <si>
    <t xml:space="preserve">ARTICULACIÓN DE LA POLITICA DE GENERO  CON LA SOCIEDAD CIVIL Y LOS GOBIERNOS LOCALES </t>
  </si>
  <si>
    <t>00  0003</t>
  </si>
  <si>
    <t xml:space="preserve">APLICACIÓN Y SEGUIMIENTO DE CONVENIOS INTERNACIONALES </t>
  </si>
  <si>
    <t>00  0004</t>
  </si>
  <si>
    <t>SEGUIMIENTO A LA IMPLEMENTACION DE LA POLITICA TRANSVERSAL DE GENERO</t>
  </si>
  <si>
    <t>00 006</t>
  </si>
  <si>
    <t>MANEJO DE LA AUTONOMIA ECONOMICA PARA LAS MUJERES</t>
  </si>
  <si>
    <t>12 00  00 0000</t>
  </si>
  <si>
    <t>FOMENTO DE LA IGUALDAD DE GENERO EN LA  EDUCACIÓN Y CAPACITACIÓN.</t>
  </si>
  <si>
    <t>00  0001</t>
  </si>
  <si>
    <t xml:space="preserve">INCORPORACIÓN DE LA EDUCACIÓN EN GÉNERO </t>
  </si>
  <si>
    <t xml:space="preserve">FOMENTO DE LA CAPACITACIÓN EN GÉNERO </t>
  </si>
  <si>
    <t>CAPACITACION EN POLITICA Y LIDERAZGO DE LA MUJER</t>
  </si>
  <si>
    <t xml:space="preserve">13 00 00 0000 </t>
  </si>
  <si>
    <t xml:space="preserve">PROMOCION Y DEFENSA DE  LOS DERECHOS DE LA MUJER </t>
  </si>
  <si>
    <t>00 00 0001</t>
  </si>
  <si>
    <t>PREVENCIÓN Y ATENCIÓN A LA VIOLENCIA CONTRA LA MUJER E  INTRAFAMILIAR</t>
  </si>
  <si>
    <t>00  00 0002</t>
  </si>
  <si>
    <t xml:space="preserve">PROMOCION Y FOMENTO DE  DERECHOS ECONÓMICOS, SOCIALES Y CULTURALES </t>
  </si>
  <si>
    <t>00 00 0003</t>
  </si>
  <si>
    <t>ASISTENCIA TECNICA PARA LA AUTONOMIA FISICA Y ECONOMICA DE LA MUJER</t>
  </si>
  <si>
    <t xml:space="preserve">15 00 00 0000 </t>
  </si>
  <si>
    <t xml:space="preserve">PROMOCION DE LOS DERECHOS A LA SALUD  INTEGRAL, SALUD SEXUAL Y REPRODUCTIVA DE LA MUJER. </t>
  </si>
  <si>
    <t xml:space="preserve">PROMOCIÓN  DE LOS DERECHOS A LA SALUD INTEGRAL DE LA MUJER </t>
  </si>
  <si>
    <t>00 00 0002</t>
  </si>
  <si>
    <t xml:space="preserve">PROMOCIÓN DE SALUD SEXUAL Y REPRODUCTIVA </t>
  </si>
  <si>
    <t>PREVENCION DE EMBARAZOS EN ADOLESCENTES</t>
  </si>
  <si>
    <t>00 00 0005</t>
  </si>
  <si>
    <t>MANEJO DE LA AUTONOMIA ECONOMICA PARA LAS MUJERES EN LOS ALCARRIZOS</t>
  </si>
  <si>
    <t xml:space="preserve">SUB TOTAL MINISTERIO DE LA MUJER </t>
  </si>
  <si>
    <t xml:space="preserve">98 00 00 0000 </t>
  </si>
  <si>
    <t xml:space="preserve">ADMINISTRACIÓN DE CONTRIBUCIONES ESPECIALES </t>
  </si>
  <si>
    <t>TRANSFERENCIAS CORRIENTES</t>
  </si>
  <si>
    <t>2.4.1</t>
  </si>
  <si>
    <t>TRANSFERENCIAS CORRIENTES A INSTITUCIONES SIN FINES DE LUCRO</t>
  </si>
  <si>
    <t>2.4.9</t>
  </si>
  <si>
    <t xml:space="preserve">TRANSF. CTES. DESTINADAS  A OTRAS INSTITUCIONES PÚBLICAS; CASAS DE ACOGIDA O REFUGIOS </t>
  </si>
  <si>
    <t>TOTAL</t>
  </si>
  <si>
    <t xml:space="preserve">En esta Proyeccion se  están  contemplando las siguientes partidas: </t>
  </si>
  <si>
    <t>RD$ 39, 200, 000.00  Construccion y gastos generales y Administrativos de la Casa de Acogida del Sur</t>
  </si>
  <si>
    <t>RD$ 14, 195 627.00  Escuela de la igualdad</t>
  </si>
  <si>
    <t>RD$ 22, 000, 000.00  Compra de vehículos de transporte.</t>
  </si>
  <si>
    <t xml:space="preserve">RD$ 57, 000, 000.00 Realización de la Encuesta de Uso del Tiempo </t>
  </si>
  <si>
    <t>RD$77, 000, 000.00 Requerimientos de las areas para contratacion de personal</t>
  </si>
  <si>
    <t xml:space="preserve">RD$ 36, 400, 000.00  Reparaciones y readecuaciones de las areas </t>
  </si>
  <si>
    <t xml:space="preserve"> </t>
  </si>
  <si>
    <t xml:space="preserve">Institución
0215-MINISTERIO DE LA MUJER
Misión
Definir y liderar la ejecución de políticas públicas, planes y programas que contribuyan a la igualdad y la equidad de género y al pleno ejercicio de la ciudadanía de las mujeres.
Visión
Ser un ministerio líder, innovador y plural, reconocido por su capacidad de influir en la transformación de la sociedad para que mujeres y hombres disfruten de igualdad de derechos y oportunidades.
Subcapítulo 01-MINISTERIO DE LA  MUJER
</t>
  </si>
  <si>
    <t>META PROYECTADA</t>
  </si>
  <si>
    <t>META PRESUPUESTADA</t>
  </si>
  <si>
    <t>Nombre Producto</t>
  </si>
  <si>
    <t>ejec</t>
  </si>
  <si>
    <t>Obj, Gral.</t>
  </si>
  <si>
    <t>Obj, Esp.</t>
  </si>
  <si>
    <t>Beneficiario</t>
  </si>
  <si>
    <t>Unidad de Medida</t>
  </si>
  <si>
    <t>Meta Institucional</t>
  </si>
  <si>
    <t>Demanda de Recursos</t>
  </si>
  <si>
    <t>Presupuesto Asignado</t>
  </si>
  <si>
    <t>Meta Ajustada</t>
  </si>
  <si>
    <t xml:space="preserve"> PROGRAMA 11-Coordinación Intersectorial para el Seguimiento de Políticas en Igualdad de Genero</t>
  </si>
  <si>
    <t>Asistencia técnica a las instituciones publicas y privadas, sobre la transversalización del enfoque de género  para lograr Incorporación de una cultura de igualdad y equidad de genero</t>
  </si>
  <si>
    <t>2.3.1.</t>
  </si>
  <si>
    <t>Instituciones publicas,  privadas,  y de la sociedad civil y Gobiernos locales,</t>
  </si>
  <si>
    <t>Instituciones publicas y privadas que reciben asistencia técnica.</t>
  </si>
  <si>
    <t xml:space="preserve">Funcionamiento de la oficinas provinciales y municipales  de la mujer </t>
  </si>
  <si>
    <t xml:space="preserve">Instituciones publicas,  privadas y de la sociedad civil en el ambito local . </t>
  </si>
  <si>
    <t>Oficinas Provinciales y Municipales fortalecidas</t>
  </si>
  <si>
    <t>Intervenciones para la adecuación del Marco Jurídico para la incorporación del enfoque  de igualdad y equidad de genero.</t>
  </si>
  <si>
    <t>Instituciones-poderes legislativo, ejecutivo y judiciales</t>
  </si>
  <si>
    <t>Intervenciones para la revisión del marco jurídico nacional</t>
  </si>
  <si>
    <t xml:space="preserve">Prevención y atención brindada en situaciones de vulnerabilidad y violencia de género relacionada con viajes irregulares, trata y tráfico ilícito  de personas, </t>
  </si>
  <si>
    <t xml:space="preserve">Personas que han sido o pueden ser objeto de estafa a través del trafico ilícito. </t>
  </si>
  <si>
    <t xml:space="preserve">Puntos de Orientación fortalecidos </t>
  </si>
  <si>
    <t xml:space="preserve">Análisis de la evolución de los indicadores de genero. </t>
  </si>
  <si>
    <t xml:space="preserve">Instituciones publicas,  privadas y de la sociedad civil. </t>
  </si>
  <si>
    <t xml:space="preserve">informes                         elaborados </t>
  </si>
  <si>
    <t>Medición y análisis  del   uso del tiempo en el ámbito nacional.</t>
  </si>
  <si>
    <t xml:space="preserve">Oficina Nacional de Estadísticas, MEPYD  y  MHACIENDA </t>
  </si>
  <si>
    <t>Encuesta                        realizada</t>
  </si>
  <si>
    <t xml:space="preserve"> PROGRAMA 12-Fomento de la Igualdad de Género en la Educación y Capacitación</t>
  </si>
  <si>
    <t>Asistencia tecnica a las instituciones educativas de los niveles inicial basico y medio para el fortalecimiento del enfoque de igualdad y equidad de genero en la curricula.</t>
  </si>
  <si>
    <t xml:space="preserve">Ministerio de Educación, ADP, Asociación de Colegios privados, escuelas laborales  </t>
  </si>
  <si>
    <t xml:space="preserve">Currícula de los niveles inicial, básico y medio  fortalecidas en el enfoque de igualdad y  equidad de género </t>
  </si>
  <si>
    <t xml:space="preserve">Asistencia  técnica a las instituciones  de educación superior,  tecnica y escuelas especializadas   sobre el diseño de la  currícula desde un enfoque de igualdad y  equidad de género </t>
  </si>
  <si>
    <t xml:space="preserve">Instituciones  de la educacion superior, de capacitacion tecnica y escuelas especializadas  </t>
  </si>
  <si>
    <t xml:space="preserve">Instituciones  de la educacion superior, de capacitacion tecnica y escuelas especializadas participantes en las asistencia  técnica </t>
  </si>
  <si>
    <t>Capacitación sobre enfoque de género a los docentes  de la educación inicial,  básica y media.</t>
  </si>
  <si>
    <t xml:space="preserve"> Docentes  de la educación inicial,  básica y media.</t>
  </si>
  <si>
    <t>Docentes participantes en las capacitaciones</t>
  </si>
  <si>
    <t>Sensibilización en el enfoque de igualdad y equidad de  género a los docentes de educación superior,  tecnica y escuelas especializadas.</t>
  </si>
  <si>
    <t>Docentes de educación superior,  tecnica y escuelas especializadas.</t>
  </si>
  <si>
    <t>Sensibilización a la población sobre la transversalización del enfoque de género</t>
  </si>
  <si>
    <t xml:space="preserve">Poblacion , Medios de Comunicación </t>
  </si>
  <si>
    <t>campañas.</t>
  </si>
  <si>
    <t>Formación de mujeres políticas y lideresas.</t>
  </si>
  <si>
    <t>mujeres politicas y lideresas</t>
  </si>
  <si>
    <t xml:space="preserve">Numero de  mujeres formadas </t>
  </si>
  <si>
    <t xml:space="preserve"> PROGRAMA 13-Promoción  y Defensoría de los Derechos de la Mujer</t>
  </si>
  <si>
    <t xml:space="preserve">Unidades de Atención Integral a victimas de violencia contra la mujer </t>
  </si>
  <si>
    <t xml:space="preserve">Mujeres Victimas de violencia intrafamiliar y de genero </t>
  </si>
  <si>
    <t xml:space="preserve">Numero de unidades de atención Integral </t>
  </si>
  <si>
    <t xml:space="preserve">Sensibilización de la población sobre una vida sin violencia </t>
  </si>
  <si>
    <t xml:space="preserve">Poblacion, Medios de Comunicación </t>
  </si>
  <si>
    <t>Estrategias de comunicación</t>
  </si>
  <si>
    <t xml:space="preserve">Población atendida en el programa  de prevención de la violencia de género y  sensibilizada sobre no violencia </t>
  </si>
  <si>
    <t xml:space="preserve">Mujeres con atencion integral </t>
  </si>
  <si>
    <t xml:space="preserve">Casos procesados por violación de derechos </t>
  </si>
  <si>
    <t xml:space="preserve">Formulacion de lineamientos de politicas para incrementar el nivel de autonomia economica de las mujeres en la Republica Dominicana. </t>
  </si>
  <si>
    <t xml:space="preserve">Mujeres, con énfasis en mujeres jefas de hogar  de escasos recursos </t>
  </si>
  <si>
    <t xml:space="preserve">Programa de Capacitacion Tecnico- Profesional  Integral para mujeres fortalecido </t>
  </si>
  <si>
    <t>Las instituciones publicas y privadas del sistema.</t>
  </si>
  <si>
    <t>Propuesta  de lineamientos de politicas elaboradas y consensuada con actores relevantes.</t>
  </si>
  <si>
    <t>Mujeres habilitadas y capacitadas en formacion integral para el empleo y/o gestionar sus propias empresas</t>
  </si>
  <si>
    <t>PROGRAMA 15-Promoción de los Derechos a la Salud Integral, Salud Sexual y Reproductiva de la Mujer</t>
  </si>
  <si>
    <t>Mejoramiento de las condiciones  para la atención integral de la salud sexual y reproductiva de adolescentes y jóvenes, con énfasis en  embarazo, mortalidad materna, violencia intra-familiar y VIH/SIDA.</t>
  </si>
  <si>
    <t>Hospitales en el ambito nacional</t>
  </si>
  <si>
    <t xml:space="preserve">Hospitales  con condiciones de servicios Mejoradas. </t>
  </si>
  <si>
    <t>Personal de salud de los  hospitales seleccionados.</t>
  </si>
  <si>
    <t xml:space="preserve">Personal de salud Capacitado </t>
  </si>
  <si>
    <t xml:space="preserve">Mujeres jovenes y adolescentes entre 11 y 23 años </t>
  </si>
  <si>
    <t xml:space="preserve">Adolescentes sensibilizados. </t>
  </si>
  <si>
    <t xml:space="preserve"> PROGRAMA 98- Administracion de Contribuciones Especiales </t>
  </si>
  <si>
    <t xml:space="preserve">Casas de acogida para victimas de violencia habilitadas </t>
  </si>
  <si>
    <t xml:space="preserve">Mujeres y sus dependientes victimas de Violencia intrafamiliar y de Genero </t>
  </si>
  <si>
    <t xml:space="preserve">Casas de acogida. </t>
  </si>
  <si>
    <t>Número de víctimas de violencia de género e intrafamiliar que  acceden a servicios de las casa de acogida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</si>
</sst>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;[Red]\-&quot;RD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 Narrow"/>
      <family val="2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66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rgb="FF006600"/>
      </top>
      <bottom style="medium">
        <color indexed="64"/>
      </bottom>
      <diagonal/>
    </border>
    <border>
      <left/>
      <right/>
      <top style="thick">
        <color rgb="FF0066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rgb="FF006600"/>
      </top>
      <bottom style="thick">
        <color rgb="FF006600"/>
      </bottom>
      <diagonal/>
    </border>
    <border>
      <left/>
      <right/>
      <top style="thick">
        <color rgb="FF006600"/>
      </top>
      <bottom style="thick">
        <color rgb="FF0066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theme="9"/>
      </left>
      <right style="thin">
        <color theme="9"/>
      </right>
      <top style="double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double">
        <color theme="9"/>
      </top>
      <bottom style="thin">
        <color theme="9"/>
      </bottom>
      <diagonal/>
    </border>
    <border>
      <left style="double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double">
        <color theme="9"/>
      </left>
      <right style="thin">
        <color theme="9"/>
      </right>
      <top style="thin">
        <color theme="9"/>
      </top>
      <bottom style="double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double">
        <color theme="9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rgb="FF0066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rgb="FF006600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double">
        <color theme="9"/>
      </bottom>
      <diagonal/>
    </border>
    <border>
      <left style="thin">
        <color theme="9"/>
      </left>
      <right/>
      <top style="double">
        <color theme="9"/>
      </top>
      <bottom style="thin">
        <color theme="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/>
  </cellStyleXfs>
  <cellXfs count="4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6" fillId="0" borderId="7" xfId="0" applyFont="1" applyFill="1" applyBorder="1" applyAlignment="1">
      <alignment vertical="top" wrapText="1"/>
    </xf>
    <xf numFmtId="4" fontId="0" fillId="0" borderId="7" xfId="0" applyNumberFormat="1" applyBorder="1" applyAlignment="1">
      <alignment vertical="center"/>
    </xf>
    <xf numFmtId="0" fontId="0" fillId="0" borderId="8" xfId="0" applyBorder="1" applyAlignment="1">
      <alignment horizontal="center" vertical="top" wrapText="1"/>
    </xf>
    <xf numFmtId="0" fontId="7" fillId="0" borderId="7" xfId="0" applyFont="1" applyFill="1" applyBorder="1" applyAlignment="1">
      <alignment vertical="top" wrapText="1"/>
    </xf>
    <xf numFmtId="4" fontId="0" fillId="0" borderId="0" xfId="0" applyNumberFormat="1"/>
    <xf numFmtId="0" fontId="0" fillId="0" borderId="8" xfId="0" applyBorder="1" applyAlignment="1">
      <alignment horizontal="justify" vertical="center" wrapText="1"/>
    </xf>
    <xf numFmtId="0" fontId="7" fillId="0" borderId="7" xfId="0" applyFont="1" applyFill="1" applyBorder="1" applyAlignment="1">
      <alignment horizontal="justify" vertical="top" wrapText="1"/>
    </xf>
    <xf numFmtId="0" fontId="8" fillId="2" borderId="10" xfId="0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vertical="center"/>
    </xf>
    <xf numFmtId="0" fontId="0" fillId="0" borderId="11" xfId="0" applyBorder="1"/>
    <xf numFmtId="0" fontId="0" fillId="0" borderId="0" xfId="0" applyBorder="1"/>
    <xf numFmtId="4" fontId="0" fillId="0" borderId="0" xfId="0" applyNumberFormat="1" applyFill="1" applyBorder="1" applyAlignment="1">
      <alignment vertical="center"/>
    </xf>
    <xf numFmtId="0" fontId="6" fillId="0" borderId="20" xfId="0" applyFont="1" applyFill="1" applyBorder="1" applyAlignment="1">
      <alignment horizontal="justify" vertical="center" wrapText="1"/>
    </xf>
    <xf numFmtId="4" fontId="0" fillId="0" borderId="8" xfId="0" applyNumberFormat="1" applyBorder="1" applyAlignment="1">
      <alignment horizontal="right" vertical="center"/>
    </xf>
    <xf numFmtId="0" fontId="7" fillId="0" borderId="23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vertical="center" wrapText="1"/>
    </xf>
    <xf numFmtId="0" fontId="6" fillId="0" borderId="23" xfId="0" applyFont="1" applyFill="1" applyBorder="1" applyAlignment="1">
      <alignment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23" xfId="0" applyBorder="1" applyAlignment="1">
      <alignment horizontal="justify" vertical="center" wrapText="1"/>
    </xf>
    <xf numFmtId="4" fontId="0" fillId="0" borderId="27" xfId="0" applyNumberFormat="1" applyBorder="1" applyAlignment="1">
      <alignment horizontal="right" vertical="center"/>
    </xf>
    <xf numFmtId="0" fontId="7" fillId="0" borderId="23" xfId="0" applyFont="1" applyFill="1" applyBorder="1" applyAlignment="1">
      <alignment wrapText="1"/>
    </xf>
    <xf numFmtId="4" fontId="0" fillId="0" borderId="7" xfId="0" applyNumberFormat="1" applyBorder="1" applyAlignment="1">
      <alignment horizontal="right" vertical="center"/>
    </xf>
    <xf numFmtId="0" fontId="7" fillId="0" borderId="20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justify" vertical="center"/>
    </xf>
    <xf numFmtId="0" fontId="7" fillId="0" borderId="20" xfId="0" applyFont="1" applyFill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 wrapText="1"/>
    </xf>
    <xf numFmtId="0" fontId="0" fillId="0" borderId="8" xfId="0" applyBorder="1" applyAlignment="1">
      <alignment horizontal="justify" vertical="top" wrapText="1"/>
    </xf>
    <xf numFmtId="0" fontId="7" fillId="0" borderId="33" xfId="0" applyFont="1" applyFill="1" applyBorder="1" applyAlignment="1">
      <alignment horizontal="justify" vertical="center" wrapText="1"/>
    </xf>
    <xf numFmtId="4" fontId="6" fillId="3" borderId="22" xfId="0" applyNumberFormat="1" applyFont="1" applyFill="1" applyBorder="1" applyAlignment="1">
      <alignment horizontal="right" vertical="center" wrapText="1"/>
    </xf>
    <xf numFmtId="4" fontId="6" fillId="3" borderId="7" xfId="0" applyNumberFormat="1" applyFont="1" applyFill="1" applyBorder="1" applyAlignment="1">
      <alignment horizontal="right" vertical="center" wrapText="1"/>
    </xf>
    <xf numFmtId="4" fontId="6" fillId="3" borderId="25" xfId="0" applyNumberFormat="1" applyFont="1" applyFill="1" applyBorder="1" applyAlignment="1">
      <alignment horizontal="right" vertical="center" wrapText="1"/>
    </xf>
    <xf numFmtId="0" fontId="9" fillId="2" borderId="34" xfId="0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vertical="center"/>
    </xf>
    <xf numFmtId="0" fontId="0" fillId="2" borderId="13" xfId="0" applyFill="1" applyBorder="1"/>
    <xf numFmtId="0" fontId="0" fillId="0" borderId="9" xfId="0" applyBorder="1"/>
    <xf numFmtId="0" fontId="7" fillId="0" borderId="7" xfId="0" applyFont="1" applyFill="1" applyBorder="1" applyAlignment="1">
      <alignment horizontal="justify" vertical="center"/>
    </xf>
    <xf numFmtId="4" fontId="6" fillId="3" borderId="4" xfId="0" applyNumberFormat="1" applyFont="1" applyFill="1" applyBorder="1" applyAlignment="1">
      <alignment vertical="center"/>
    </xf>
    <xf numFmtId="4" fontId="6" fillId="3" borderId="7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justify" vertical="center" wrapText="1"/>
    </xf>
    <xf numFmtId="0" fontId="7" fillId="0" borderId="37" xfId="0" applyFont="1" applyFill="1" applyBorder="1" applyAlignment="1">
      <alignment horizontal="left" vertical="center" wrapText="1"/>
    </xf>
    <xf numFmtId="4" fontId="0" fillId="0" borderId="37" xfId="0" applyNumberFormat="1" applyBorder="1" applyAlignment="1">
      <alignment vertical="center"/>
    </xf>
    <xf numFmtId="0" fontId="0" fillId="0" borderId="38" xfId="0" applyBorder="1" applyAlignment="1">
      <alignment horizontal="justify" vertical="center" wrapText="1"/>
    </xf>
    <xf numFmtId="0" fontId="7" fillId="0" borderId="22" xfId="0" applyFont="1" applyFill="1" applyBorder="1" applyAlignment="1">
      <alignment horizontal="justify" vertical="center" wrapText="1"/>
    </xf>
    <xf numFmtId="4" fontId="6" fillId="3" borderId="22" xfId="0" applyNumberFormat="1" applyFont="1" applyFill="1" applyBorder="1" applyAlignment="1">
      <alignment vertical="center"/>
    </xf>
    <xf numFmtId="0" fontId="0" fillId="0" borderId="30" xfId="0" applyBorder="1" applyAlignment="1">
      <alignment horizontal="justify" vertical="top" wrapText="1"/>
    </xf>
    <xf numFmtId="0" fontId="7" fillId="0" borderId="7" xfId="0" applyFont="1" applyFill="1" applyBorder="1" applyAlignment="1">
      <alignment horizontal="justify" vertical="center" wrapText="1"/>
    </xf>
    <xf numFmtId="0" fontId="0" fillId="0" borderId="6" xfId="0" applyBorder="1"/>
    <xf numFmtId="0" fontId="9" fillId="2" borderId="37" xfId="0" applyFont="1" applyFill="1" applyBorder="1" applyAlignment="1">
      <alignment vertical="center"/>
    </xf>
    <xf numFmtId="4" fontId="9" fillId="2" borderId="37" xfId="0" applyNumberFormat="1" applyFont="1" applyFill="1" applyBorder="1" applyAlignment="1">
      <alignment vertical="center"/>
    </xf>
    <xf numFmtId="0" fontId="0" fillId="2" borderId="38" xfId="0" applyFill="1" applyBorder="1"/>
    <xf numFmtId="0" fontId="6" fillId="0" borderId="14" xfId="0" applyFont="1" applyFill="1" applyBorder="1" applyAlignment="1">
      <alignment horizontal="left" vertical="top" wrapText="1"/>
    </xf>
    <xf numFmtId="4" fontId="0" fillId="0" borderId="8" xfId="0" applyNumberFormat="1" applyFont="1" applyBorder="1" applyAlignment="1">
      <alignment vertical="center"/>
    </xf>
    <xf numFmtId="0" fontId="0" fillId="0" borderId="0" xfId="0" applyFont="1" applyBorder="1"/>
    <xf numFmtId="0" fontId="6" fillId="0" borderId="14" xfId="0" applyFont="1" applyFill="1" applyBorder="1" applyAlignment="1">
      <alignment horizontal="justify" vertical="center" wrapText="1"/>
    </xf>
    <xf numFmtId="0" fontId="6" fillId="0" borderId="39" xfId="0" applyFont="1" applyFill="1" applyBorder="1" applyAlignment="1">
      <alignment horizontal="left" vertical="top" wrapText="1"/>
    </xf>
    <xf numFmtId="0" fontId="9" fillId="2" borderId="40" xfId="0" applyFont="1" applyFill="1" applyBorder="1" applyAlignment="1">
      <alignment vertical="center"/>
    </xf>
    <xf numFmtId="4" fontId="9" fillId="2" borderId="41" xfId="0" applyNumberFormat="1" applyFont="1" applyFill="1" applyBorder="1" applyAlignment="1">
      <alignment vertical="center"/>
    </xf>
    <xf numFmtId="0" fontId="0" fillId="2" borderId="42" xfId="0" applyFill="1" applyBorder="1"/>
    <xf numFmtId="0" fontId="13" fillId="0" borderId="0" xfId="2"/>
    <xf numFmtId="0" fontId="14" fillId="0" borderId="46" xfId="2" applyFont="1" applyBorder="1" applyAlignment="1">
      <alignment horizontal="center" vertical="center"/>
    </xf>
    <xf numFmtId="0" fontId="15" fillId="0" borderId="45" xfId="2" applyFont="1" applyBorder="1" applyAlignment="1">
      <alignment vertical="center"/>
    </xf>
    <xf numFmtId="0" fontId="14" fillId="0" borderId="46" xfId="2" applyFont="1" applyBorder="1" applyAlignment="1">
      <alignment vertical="center"/>
    </xf>
    <xf numFmtId="4" fontId="15" fillId="0" borderId="46" xfId="2" applyNumberFormat="1" applyFont="1" applyBorder="1" applyAlignment="1">
      <alignment vertical="center"/>
    </xf>
    <xf numFmtId="0" fontId="14" fillId="4" borderId="45" xfId="2" applyFont="1" applyFill="1" applyBorder="1" applyAlignment="1">
      <alignment vertical="center"/>
    </xf>
    <xf numFmtId="0" fontId="14" fillId="4" borderId="46" xfId="2" applyFont="1" applyFill="1" applyBorder="1" applyAlignment="1">
      <alignment horizontal="justify" vertical="center" wrapText="1"/>
    </xf>
    <xf numFmtId="4" fontId="14" fillId="4" borderId="46" xfId="2" applyNumberFormat="1" applyFont="1" applyFill="1" applyBorder="1" applyAlignment="1">
      <alignment vertical="center"/>
    </xf>
    <xf numFmtId="0" fontId="13" fillId="4" borderId="0" xfId="2" applyFill="1"/>
    <xf numFmtId="0" fontId="14" fillId="5" borderId="45" xfId="2" applyFont="1" applyFill="1" applyBorder="1" applyAlignment="1">
      <alignment vertical="center"/>
    </xf>
    <xf numFmtId="0" fontId="14" fillId="5" borderId="46" xfId="2" applyFont="1" applyFill="1" applyBorder="1" applyAlignment="1">
      <alignment horizontal="justify" vertical="center" wrapText="1"/>
    </xf>
    <xf numFmtId="4" fontId="14" fillId="5" borderId="46" xfId="2" applyNumberFormat="1" applyFont="1" applyFill="1" applyBorder="1" applyAlignment="1">
      <alignment vertical="center"/>
    </xf>
    <xf numFmtId="0" fontId="13" fillId="0" borderId="0" xfId="2" applyBorder="1"/>
    <xf numFmtId="0" fontId="14" fillId="0" borderId="45" xfId="2" applyFont="1" applyBorder="1" applyAlignment="1">
      <alignment horizontal="center" vertical="center"/>
    </xf>
    <xf numFmtId="0" fontId="14" fillId="0" borderId="46" xfId="2" applyFont="1" applyBorder="1" applyAlignment="1">
      <alignment horizontal="justify" vertical="center" wrapText="1"/>
    </xf>
    <xf numFmtId="4" fontId="16" fillId="0" borderId="46" xfId="2" applyNumberFormat="1" applyFont="1" applyBorder="1" applyAlignment="1">
      <alignment vertical="center"/>
    </xf>
    <xf numFmtId="0" fontId="14" fillId="0" borderId="45" xfId="2" applyFont="1" applyFill="1" applyBorder="1" applyAlignment="1">
      <alignment horizontal="center" vertical="center"/>
    </xf>
    <xf numFmtId="0" fontId="14" fillId="5" borderId="45" xfId="2" applyFont="1" applyFill="1" applyBorder="1" applyAlignment="1">
      <alignment horizontal="left" vertical="center"/>
    </xf>
    <xf numFmtId="0" fontId="13" fillId="5" borderId="0" xfId="2" applyFill="1"/>
    <xf numFmtId="4" fontId="15" fillId="3" borderId="46" xfId="2" applyNumberFormat="1" applyFont="1" applyFill="1" applyBorder="1" applyAlignment="1">
      <alignment vertical="center"/>
    </xf>
    <xf numFmtId="0" fontId="14" fillId="3" borderId="45" xfId="2" applyFont="1" applyFill="1" applyBorder="1" applyAlignment="1">
      <alignment horizontal="center" vertical="center"/>
    </xf>
    <xf numFmtId="2" fontId="14" fillId="5" borderId="45" xfId="2" applyNumberFormat="1" applyFont="1" applyFill="1" applyBorder="1" applyAlignment="1">
      <alignment horizontal="left" vertical="center"/>
    </xf>
    <xf numFmtId="2" fontId="14" fillId="5" borderId="46" xfId="2" applyNumberFormat="1" applyFont="1" applyFill="1" applyBorder="1" applyAlignment="1">
      <alignment horizontal="justify" vertical="center" wrapText="1"/>
    </xf>
    <xf numFmtId="4" fontId="13" fillId="0" borderId="0" xfId="2" applyNumberFormat="1"/>
    <xf numFmtId="0" fontId="14" fillId="3" borderId="46" xfId="2" applyFont="1" applyFill="1" applyBorder="1" applyAlignment="1">
      <alignment horizontal="justify" vertical="center" wrapText="1"/>
    </xf>
    <xf numFmtId="0" fontId="17" fillId="3" borderId="45" xfId="2" applyFont="1" applyFill="1" applyBorder="1" applyAlignment="1">
      <alignment horizontal="center" vertical="center"/>
    </xf>
    <xf numFmtId="0" fontId="17" fillId="3" borderId="46" xfId="2" applyFont="1" applyFill="1" applyBorder="1" applyAlignment="1">
      <alignment horizontal="justify" vertical="center" wrapText="1"/>
    </xf>
    <xf numFmtId="4" fontId="18" fillId="3" borderId="46" xfId="2" applyNumberFormat="1" applyFont="1" applyFill="1" applyBorder="1" applyAlignment="1">
      <alignment vertical="center"/>
    </xf>
    <xf numFmtId="0" fontId="17" fillId="6" borderId="45" xfId="2" applyFont="1" applyFill="1" applyBorder="1" applyAlignment="1">
      <alignment horizontal="center" vertical="center"/>
    </xf>
    <xf numFmtId="0" fontId="17" fillId="6" borderId="46" xfId="2" applyFont="1" applyFill="1" applyBorder="1" applyAlignment="1">
      <alignment horizontal="justify" vertical="center" wrapText="1"/>
    </xf>
    <xf numFmtId="4" fontId="17" fillId="6" borderId="46" xfId="2" applyNumberFormat="1" applyFont="1" applyFill="1" applyBorder="1" applyAlignment="1">
      <alignment vertical="center"/>
    </xf>
    <xf numFmtId="0" fontId="10" fillId="5" borderId="45" xfId="2" applyFont="1" applyFill="1" applyBorder="1" applyAlignment="1">
      <alignment horizontal="left" vertical="center"/>
    </xf>
    <xf numFmtId="16" fontId="10" fillId="5" borderId="46" xfId="2" applyNumberFormat="1" applyFont="1" applyFill="1" applyBorder="1" applyAlignment="1">
      <alignment horizontal="justify" vertical="center" wrapText="1"/>
    </xf>
    <xf numFmtId="4" fontId="10" fillId="5" borderId="46" xfId="2" applyNumberFormat="1" applyFont="1" applyFill="1" applyBorder="1" applyAlignment="1">
      <alignment vertical="center"/>
    </xf>
    <xf numFmtId="0" fontId="17" fillId="0" borderId="45" xfId="2" applyFont="1" applyBorder="1" applyAlignment="1">
      <alignment horizontal="center" vertical="center"/>
    </xf>
    <xf numFmtId="0" fontId="17" fillId="0" borderId="46" xfId="2" applyFont="1" applyBorder="1" applyAlignment="1">
      <alignment horizontal="justify" vertical="center" wrapText="1"/>
    </xf>
    <xf numFmtId="0" fontId="17" fillId="7" borderId="45" xfId="2" applyFont="1" applyFill="1" applyBorder="1" applyAlignment="1">
      <alignment vertical="center"/>
    </xf>
    <xf numFmtId="0" fontId="17" fillId="7" borderId="46" xfId="2" applyFont="1" applyFill="1" applyBorder="1" applyAlignment="1">
      <alignment horizontal="justify" vertical="center" wrapText="1"/>
    </xf>
    <xf numFmtId="4" fontId="17" fillId="7" borderId="46" xfId="2" applyNumberFormat="1" applyFont="1" applyFill="1" applyBorder="1" applyAlignment="1">
      <alignment vertical="center"/>
    </xf>
    <xf numFmtId="0" fontId="13" fillId="7" borderId="0" xfId="2" applyFill="1"/>
    <xf numFmtId="0" fontId="10" fillId="3" borderId="45" xfId="2" applyFont="1" applyFill="1" applyBorder="1" applyAlignment="1">
      <alignment horizontal="center" vertical="center"/>
    </xf>
    <xf numFmtId="0" fontId="10" fillId="3" borderId="46" xfId="2" applyFont="1" applyFill="1" applyBorder="1" applyAlignment="1">
      <alignment horizontal="justify" vertical="center" wrapText="1"/>
    </xf>
    <xf numFmtId="4" fontId="15" fillId="3" borderId="46" xfId="2" applyNumberFormat="1" applyFont="1" applyFill="1" applyBorder="1" applyAlignment="1">
      <alignment horizontal="right" vertical="center"/>
    </xf>
    <xf numFmtId="4" fontId="15" fillId="0" borderId="46" xfId="2" applyNumberFormat="1" applyFont="1" applyBorder="1" applyAlignment="1">
      <alignment horizontal="right" vertical="center"/>
    </xf>
    <xf numFmtId="0" fontId="19" fillId="0" borderId="0" xfId="2" applyFont="1"/>
    <xf numFmtId="4" fontId="16" fillId="3" borderId="46" xfId="2" applyNumberFormat="1" applyFont="1" applyFill="1" applyBorder="1" applyAlignment="1">
      <alignment vertical="center"/>
    </xf>
    <xf numFmtId="0" fontId="17" fillId="8" borderId="45" xfId="2" applyFont="1" applyFill="1" applyBorder="1" applyAlignment="1">
      <alignment vertical="center"/>
    </xf>
    <xf numFmtId="0" fontId="17" fillId="8" borderId="46" xfId="2" applyFont="1" applyFill="1" applyBorder="1" applyAlignment="1">
      <alignment horizontal="justify" vertical="center" wrapText="1"/>
    </xf>
    <xf numFmtId="4" fontId="17" fillId="8" borderId="46" xfId="2" applyNumberFormat="1" applyFont="1" applyFill="1" applyBorder="1" applyAlignment="1">
      <alignment vertical="center"/>
    </xf>
    <xf numFmtId="4" fontId="14" fillId="9" borderId="46" xfId="2" applyNumberFormat="1" applyFont="1" applyFill="1" applyBorder="1" applyAlignment="1">
      <alignment vertical="center"/>
    </xf>
    <xf numFmtId="0" fontId="19" fillId="9" borderId="0" xfId="2" applyFont="1" applyFill="1"/>
    <xf numFmtId="0" fontId="20" fillId="4" borderId="46" xfId="2" applyFont="1" applyFill="1" applyBorder="1" applyAlignment="1">
      <alignment vertical="center"/>
    </xf>
    <xf numFmtId="0" fontId="20" fillId="0" borderId="46" xfId="2" applyFont="1" applyBorder="1" applyAlignment="1">
      <alignment horizontal="justify" vertical="center" wrapText="1"/>
    </xf>
    <xf numFmtId="0" fontId="0" fillId="3" borderId="50" xfId="0" applyFill="1" applyBorder="1"/>
    <xf numFmtId="0" fontId="0" fillId="3" borderId="6" xfId="0" applyFill="1" applyBorder="1"/>
    <xf numFmtId="0" fontId="0" fillId="3" borderId="7" xfId="0" applyFill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justify" vertical="center" wrapText="1"/>
    </xf>
    <xf numFmtId="0" fontId="24" fillId="0" borderId="7" xfId="0" applyFont="1" applyBorder="1" applyAlignment="1">
      <alignment horizontal="center" vertical="center"/>
    </xf>
    <xf numFmtId="4" fontId="24" fillId="0" borderId="7" xfId="0" applyNumberFormat="1" applyFont="1" applyBorder="1" applyAlignment="1">
      <alignment horizontal="center" vertical="center"/>
    </xf>
    <xf numFmtId="0" fontId="24" fillId="10" borderId="49" xfId="0" applyFont="1" applyFill="1" applyBorder="1" applyAlignment="1">
      <alignment horizontal="justify" vertical="top" wrapText="1"/>
    </xf>
    <xf numFmtId="0" fontId="24" fillId="0" borderId="6" xfId="0" applyFont="1" applyBorder="1" applyAlignment="1">
      <alignment horizontal="left" vertical="center" wrapText="1"/>
    </xf>
    <xf numFmtId="4" fontId="24" fillId="10" borderId="27" xfId="0" applyNumberFormat="1" applyFont="1" applyFill="1" applyBorder="1" applyAlignment="1">
      <alignment vertical="center"/>
    </xf>
    <xf numFmtId="4" fontId="24" fillId="10" borderId="0" xfId="0" applyNumberFormat="1" applyFont="1" applyFill="1" applyBorder="1" applyAlignment="1">
      <alignment vertical="center"/>
    </xf>
    <xf numFmtId="0" fontId="24" fillId="0" borderId="6" xfId="0" applyFont="1" applyBorder="1" applyAlignment="1">
      <alignment horizontal="justify" vertical="top" wrapText="1"/>
    </xf>
    <xf numFmtId="4" fontId="24" fillId="10" borderId="7" xfId="0" applyNumberFormat="1" applyFont="1" applyFill="1" applyBorder="1" applyAlignment="1">
      <alignment vertical="center"/>
    </xf>
    <xf numFmtId="0" fontId="23" fillId="3" borderId="50" xfId="0" applyFont="1" applyFill="1" applyBorder="1" applyAlignment="1">
      <alignment horizontal="justify" vertical="center" wrapText="1"/>
    </xf>
    <xf numFmtId="0" fontId="24" fillId="3" borderId="6" xfId="0" applyFont="1" applyFill="1" applyBorder="1" applyAlignment="1">
      <alignment horizontal="justify" vertical="center" wrapText="1"/>
    </xf>
    <xf numFmtId="0" fontId="24" fillId="10" borderId="49" xfId="0" applyFont="1" applyFill="1" applyBorder="1" applyAlignment="1">
      <alignment horizontal="justify" vertical="center" wrapText="1"/>
    </xf>
    <xf numFmtId="0" fontId="23" fillId="0" borderId="7" xfId="0" applyNumberFormat="1" applyFont="1" applyBorder="1" applyAlignment="1">
      <alignment horizontal="center" vertical="center"/>
    </xf>
    <xf numFmtId="4" fontId="24" fillId="10" borderId="7" xfId="0" applyNumberFormat="1" applyFont="1" applyFill="1" applyBorder="1" applyAlignment="1">
      <alignment horizontal="right" vertical="center"/>
    </xf>
    <xf numFmtId="0" fontId="24" fillId="0" borderId="49" xfId="0" applyFont="1" applyBorder="1" applyAlignment="1">
      <alignment horizontal="justify" vertical="top" wrapText="1"/>
    </xf>
    <xf numFmtId="0" fontId="24" fillId="0" borderId="50" xfId="0" applyFont="1" applyBorder="1" applyAlignment="1">
      <alignment horizontal="justify" vertical="top" wrapText="1"/>
    </xf>
    <xf numFmtId="0" fontId="24" fillId="0" borderId="11" xfId="0" applyFont="1" applyBorder="1" applyAlignment="1">
      <alignment horizontal="justify" vertical="top" wrapText="1"/>
    </xf>
    <xf numFmtId="4" fontId="0" fillId="0" borderId="0" xfId="0" applyNumberFormat="1" applyBorder="1" applyAlignment="1">
      <alignment horizontal="center"/>
    </xf>
    <xf numFmtId="0" fontId="23" fillId="0" borderId="49" xfId="0" applyFont="1" applyBorder="1" applyAlignment="1">
      <alignment horizontal="justify" vertical="top" wrapText="1"/>
    </xf>
    <xf numFmtId="0" fontId="24" fillId="0" borderId="6" xfId="0" applyFont="1" applyBorder="1" applyAlignment="1">
      <alignment horizontal="left" vertical="top" wrapText="1"/>
    </xf>
    <xf numFmtId="0" fontId="0" fillId="0" borderId="0" xfId="0" applyBorder="1" applyAlignment="1"/>
    <xf numFmtId="0" fontId="23" fillId="0" borderId="49" xfId="0" applyFont="1" applyBorder="1" applyAlignment="1">
      <alignment horizontal="center" vertical="center" wrapText="1"/>
    </xf>
    <xf numFmtId="4" fontId="24" fillId="0" borderId="7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23" fillId="3" borderId="49" xfId="0" applyFont="1" applyFill="1" applyBorder="1" applyAlignment="1">
      <alignment horizontal="justify" vertical="top" wrapText="1"/>
    </xf>
    <xf numFmtId="0" fontId="23" fillId="3" borderId="50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left" vertical="top" wrapText="1"/>
    </xf>
    <xf numFmtId="0" fontId="24" fillId="3" borderId="7" xfId="0" applyFont="1" applyFill="1" applyBorder="1" applyAlignment="1">
      <alignment horizontal="center" vertical="center"/>
    </xf>
    <xf numFmtId="4" fontId="24" fillId="3" borderId="7" xfId="0" applyNumberFormat="1" applyFont="1" applyFill="1" applyBorder="1" applyAlignment="1">
      <alignment horizontal="center" vertical="center"/>
    </xf>
    <xf numFmtId="0" fontId="23" fillId="0" borderId="50" xfId="0" applyFont="1" applyBorder="1" applyAlignment="1">
      <alignment horizontal="justify" vertical="top" wrapText="1"/>
    </xf>
    <xf numFmtId="9" fontId="24" fillId="0" borderId="6" xfId="1" applyFont="1" applyBorder="1" applyAlignment="1">
      <alignment horizontal="justify" vertical="top" wrapText="1"/>
    </xf>
    <xf numFmtId="4" fontId="24" fillId="10" borderId="7" xfId="0" applyNumberFormat="1" applyFont="1" applyFill="1" applyBorder="1" applyAlignment="1">
      <alignment horizontal="center" vertical="center"/>
    </xf>
    <xf numFmtId="0" fontId="23" fillId="0" borderId="11" xfId="0" applyFont="1" applyBorder="1" applyAlignment="1">
      <alignment horizontal="justify" vertical="top" wrapText="1"/>
    </xf>
    <xf numFmtId="0" fontId="23" fillId="0" borderId="52" xfId="0" applyFont="1" applyBorder="1" applyAlignment="1">
      <alignment horizontal="justify" vertical="top" wrapText="1"/>
    </xf>
    <xf numFmtId="0" fontId="23" fillId="0" borderId="0" xfId="0" applyFont="1"/>
    <xf numFmtId="0" fontId="23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top" wrapText="1"/>
    </xf>
    <xf numFmtId="3" fontId="24" fillId="0" borderId="7" xfId="0" applyNumberFormat="1" applyFont="1" applyBorder="1" applyAlignment="1">
      <alignment horizontal="center" vertical="center"/>
    </xf>
    <xf numFmtId="3" fontId="24" fillId="10" borderId="53" xfId="0" applyNumberFormat="1" applyFont="1" applyFill="1" applyBorder="1" applyAlignment="1">
      <alignment vertical="center"/>
    </xf>
    <xf numFmtId="0" fontId="23" fillId="0" borderId="55" xfId="0" applyFont="1" applyBorder="1" applyAlignment="1">
      <alignment horizontal="center" vertical="center" wrapText="1"/>
    </xf>
    <xf numFmtId="0" fontId="24" fillId="0" borderId="55" xfId="0" applyFont="1" applyBorder="1" applyAlignment="1">
      <alignment horizontal="justify" vertical="top" wrapText="1"/>
    </xf>
    <xf numFmtId="3" fontId="24" fillId="0" borderId="55" xfId="0" applyNumberFormat="1" applyFont="1" applyBorder="1" applyAlignment="1">
      <alignment horizontal="center" vertical="center"/>
    </xf>
    <xf numFmtId="3" fontId="24" fillId="10" borderId="56" xfId="0" applyNumberFormat="1" applyFont="1" applyFill="1" applyBorder="1" applyAlignment="1">
      <alignment vertical="center"/>
    </xf>
    <xf numFmtId="0" fontId="7" fillId="0" borderId="17" xfId="0" applyFont="1" applyFill="1" applyBorder="1" applyAlignment="1">
      <alignment horizontal="justify" vertical="center"/>
    </xf>
    <xf numFmtId="4" fontId="0" fillId="0" borderId="57" xfId="0" applyNumberFormat="1" applyBorder="1" applyAlignment="1">
      <alignment horizontal="right" vertical="center"/>
    </xf>
    <xf numFmtId="0" fontId="7" fillId="0" borderId="60" xfId="0" applyFont="1" applyFill="1" applyBorder="1" applyAlignment="1">
      <alignment horizontal="justify" vertical="center" wrapText="1"/>
    </xf>
    <xf numFmtId="4" fontId="0" fillId="0" borderId="61" xfId="0" applyNumberFormat="1" applyBorder="1" applyAlignment="1">
      <alignment horizontal="right" vertical="center"/>
    </xf>
    <xf numFmtId="0" fontId="0" fillId="0" borderId="67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55" xfId="0" applyBorder="1" applyAlignment="1">
      <alignment horizontal="justify" vertical="center" wrapText="1"/>
    </xf>
    <xf numFmtId="0" fontId="7" fillId="0" borderId="70" xfId="0" applyFont="1" applyFill="1" applyBorder="1" applyAlignment="1">
      <alignment horizontal="left" vertical="top" wrapText="1"/>
    </xf>
    <xf numFmtId="4" fontId="0" fillId="0" borderId="55" xfId="0" applyNumberFormat="1" applyBorder="1" applyAlignment="1">
      <alignment horizontal="right" vertical="center"/>
    </xf>
    <xf numFmtId="0" fontId="0" fillId="0" borderId="71" xfId="0" applyBorder="1" applyAlignment="1">
      <alignment horizontal="center" vertical="center" wrapText="1"/>
    </xf>
    <xf numFmtId="0" fontId="0" fillId="0" borderId="53" xfId="0" applyBorder="1" applyAlignment="1">
      <alignment horizontal="center" vertical="top" wrapText="1"/>
    </xf>
    <xf numFmtId="0" fontId="0" fillId="0" borderId="53" xfId="0" applyBorder="1" applyAlignment="1">
      <alignment vertical="center"/>
    </xf>
    <xf numFmtId="0" fontId="0" fillId="0" borderId="53" xfId="0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>
      <alignment horizontal="justify" vertical="center" wrapText="1"/>
    </xf>
    <xf numFmtId="0" fontId="0" fillId="0" borderId="68" xfId="0" applyBorder="1" applyAlignment="1">
      <alignment horizontal="justify" vertical="center" wrapText="1"/>
    </xf>
    <xf numFmtId="0" fontId="0" fillId="0" borderId="75" xfId="0" applyBorder="1" applyAlignment="1">
      <alignment horizontal="center" vertical="top" wrapText="1"/>
    </xf>
    <xf numFmtId="0" fontId="0" fillId="0" borderId="53" xfId="0" applyBorder="1"/>
    <xf numFmtId="4" fontId="8" fillId="2" borderId="77" xfId="0" applyNumberFormat="1" applyFont="1" applyFill="1" applyBorder="1" applyAlignment="1">
      <alignment vertical="center"/>
    </xf>
    <xf numFmtId="0" fontId="0" fillId="0" borderId="78" xfId="0" applyBorder="1"/>
    <xf numFmtId="4" fontId="0" fillId="0" borderId="68" xfId="0" applyNumberFormat="1" applyBorder="1"/>
    <xf numFmtId="0" fontId="22" fillId="0" borderId="78" xfId="0" applyFont="1" applyBorder="1" applyAlignment="1">
      <alignment vertical="center"/>
    </xf>
    <xf numFmtId="0" fontId="0" fillId="3" borderId="53" xfId="0" applyFill="1" applyBorder="1" applyAlignment="1">
      <alignment horizontal="center" vertical="center" wrapText="1"/>
    </xf>
    <xf numFmtId="0" fontId="23" fillId="0" borderId="89" xfId="0" applyFont="1" applyBorder="1" applyAlignment="1">
      <alignment horizontal="justify" vertical="top" wrapText="1"/>
    </xf>
    <xf numFmtId="0" fontId="24" fillId="0" borderId="53" xfId="0" applyFont="1" applyBorder="1" applyAlignment="1">
      <alignment horizontal="center" vertical="center"/>
    </xf>
    <xf numFmtId="0" fontId="24" fillId="10" borderId="88" xfId="0" applyFont="1" applyFill="1" applyBorder="1" applyAlignment="1">
      <alignment horizontal="justify" vertical="top" wrapText="1"/>
    </xf>
    <xf numFmtId="0" fontId="23" fillId="3" borderId="90" xfId="0" applyFont="1" applyFill="1" applyBorder="1" applyAlignment="1">
      <alignment horizontal="justify" vertical="center" wrapText="1"/>
    </xf>
    <xf numFmtId="3" fontId="24" fillId="0" borderId="53" xfId="0" applyNumberFormat="1" applyFont="1" applyBorder="1" applyAlignment="1">
      <alignment horizontal="center" vertical="center"/>
    </xf>
    <xf numFmtId="0" fontId="25" fillId="10" borderId="88" xfId="0" applyFont="1" applyFill="1" applyBorder="1" applyAlignment="1">
      <alignment horizontal="justify" vertical="top" wrapText="1"/>
    </xf>
    <xf numFmtId="0" fontId="24" fillId="0" borderId="90" xfId="0" applyFont="1" applyBorder="1" applyAlignment="1">
      <alignment horizontal="justify" vertical="center" wrapText="1"/>
    </xf>
    <xf numFmtId="0" fontId="24" fillId="0" borderId="88" xfId="0" applyFont="1" applyBorder="1" applyAlignment="1">
      <alignment horizontal="justify" vertical="top" wrapText="1"/>
    </xf>
    <xf numFmtId="0" fontId="24" fillId="0" borderId="91" xfId="0" applyFont="1" applyBorder="1" applyAlignment="1">
      <alignment horizontal="justify" vertical="top" wrapText="1"/>
    </xf>
    <xf numFmtId="0" fontId="24" fillId="0" borderId="78" xfId="0" applyFont="1" applyBorder="1" applyAlignment="1">
      <alignment horizontal="justify" vertical="top" wrapText="1"/>
    </xf>
    <xf numFmtId="0" fontId="23" fillId="0" borderId="88" xfId="0" applyFont="1" applyBorder="1" applyAlignment="1">
      <alignment horizontal="justify" vertical="top" wrapText="1"/>
    </xf>
    <xf numFmtId="3" fontId="24" fillId="10" borderId="53" xfId="0" applyNumberFormat="1" applyFont="1" applyFill="1" applyBorder="1" applyAlignment="1">
      <alignment horizontal="center" vertical="center"/>
    </xf>
    <xf numFmtId="0" fontId="24" fillId="3" borderId="88" xfId="0" applyFont="1" applyFill="1" applyBorder="1" applyAlignment="1">
      <alignment horizontal="justify" vertical="top" wrapText="1"/>
    </xf>
    <xf numFmtId="0" fontId="23" fillId="0" borderId="90" xfId="0" applyFont="1" applyBorder="1" applyAlignment="1">
      <alignment horizontal="justify" vertical="top" wrapText="1"/>
    </xf>
    <xf numFmtId="3" fontId="24" fillId="10" borderId="93" xfId="0" applyNumberFormat="1" applyFont="1" applyFill="1" applyBorder="1" applyAlignment="1">
      <alignment horizontal="center" vertical="center"/>
    </xf>
    <xf numFmtId="3" fontId="24" fillId="10" borderId="94" xfId="0" applyNumberFormat="1" applyFont="1" applyFill="1" applyBorder="1" applyAlignment="1">
      <alignment vertical="center"/>
    </xf>
    <xf numFmtId="0" fontId="23" fillId="3" borderId="88" xfId="0" applyFont="1" applyFill="1" applyBorder="1" applyAlignment="1">
      <alignment horizontal="justify" vertical="top" wrapText="1"/>
    </xf>
    <xf numFmtId="4" fontId="24" fillId="10" borderId="53" xfId="0" applyNumberFormat="1" applyFont="1" applyFill="1" applyBorder="1" applyAlignment="1">
      <alignment vertical="center"/>
    </xf>
    <xf numFmtId="0" fontId="23" fillId="0" borderId="95" xfId="0" applyFont="1" applyBorder="1" applyAlignment="1">
      <alignment horizontal="justify" vertical="top" wrapText="1"/>
    </xf>
    <xf numFmtId="0" fontId="0" fillId="11" borderId="84" xfId="0" applyFill="1" applyBorder="1"/>
    <xf numFmtId="0" fontId="0" fillId="11" borderId="85" xfId="0" applyFill="1" applyBorder="1"/>
    <xf numFmtId="0" fontId="0" fillId="11" borderId="60" xfId="0" applyFill="1" applyBorder="1"/>
    <xf numFmtId="0" fontId="10" fillId="11" borderId="88" xfId="0" applyFont="1" applyFill="1" applyBorder="1" applyAlignment="1">
      <alignment vertical="center"/>
    </xf>
    <xf numFmtId="0" fontId="10" fillId="11" borderId="49" xfId="0" applyFont="1" applyFill="1" applyBorder="1" applyAlignment="1">
      <alignment vertical="center"/>
    </xf>
    <xf numFmtId="0" fontId="10" fillId="11" borderId="6" xfId="0" applyFont="1" applyFill="1" applyBorder="1" applyAlignment="1">
      <alignment vertical="center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53" xfId="0" applyFont="1" applyFill="1" applyBorder="1" applyAlignment="1">
      <alignment horizontal="center" vertical="center" wrapText="1"/>
    </xf>
    <xf numFmtId="0" fontId="22" fillId="11" borderId="88" xfId="0" applyFont="1" applyFill="1" applyBorder="1" applyAlignment="1">
      <alignment vertical="center"/>
    </xf>
    <xf numFmtId="0" fontId="22" fillId="11" borderId="33" xfId="0" applyFont="1" applyFill="1" applyBorder="1" applyAlignment="1">
      <alignment vertical="center"/>
    </xf>
    <xf numFmtId="0" fontId="22" fillId="11" borderId="51" xfId="0" applyFont="1" applyFill="1" applyBorder="1" applyAlignment="1">
      <alignment vertical="center"/>
    </xf>
    <xf numFmtId="0" fontId="24" fillId="11" borderId="49" xfId="0" applyFont="1" applyFill="1" applyBorder="1" applyAlignment="1">
      <alignment horizontal="justify" vertical="top" wrapText="1"/>
    </xf>
    <xf numFmtId="0" fontId="24" fillId="11" borderId="6" xfId="0" applyFont="1" applyFill="1" applyBorder="1" applyAlignment="1">
      <alignment horizontal="justify" vertical="center" wrapText="1"/>
    </xf>
    <xf numFmtId="0" fontId="24" fillId="11" borderId="7" xfId="0" applyFont="1" applyFill="1" applyBorder="1" applyAlignment="1">
      <alignment horizontal="center" vertical="center"/>
    </xf>
    <xf numFmtId="4" fontId="24" fillId="11" borderId="7" xfId="0" applyNumberFormat="1" applyFont="1" applyFill="1" applyBorder="1" applyAlignment="1">
      <alignment horizontal="center" vertical="center"/>
    </xf>
    <xf numFmtId="0" fontId="24" fillId="11" borderId="53" xfId="0" applyFont="1" applyFill="1" applyBorder="1" applyAlignment="1">
      <alignment horizontal="center" vertical="center"/>
    </xf>
    <xf numFmtId="4" fontId="24" fillId="11" borderId="33" xfId="0" applyNumberFormat="1" applyFont="1" applyFill="1" applyBorder="1" applyAlignment="1">
      <alignment horizontal="center" vertical="center"/>
    </xf>
    <xf numFmtId="0" fontId="22" fillId="11" borderId="78" xfId="0" applyFont="1" applyFill="1" applyBorder="1" applyAlignment="1">
      <alignment vertical="center"/>
    </xf>
    <xf numFmtId="0" fontId="23" fillId="11" borderId="50" xfId="0" applyFont="1" applyFill="1" applyBorder="1" applyAlignment="1">
      <alignment horizontal="center" vertical="center" wrapText="1"/>
    </xf>
    <xf numFmtId="0" fontId="23" fillId="11" borderId="49" xfId="0" applyFont="1" applyFill="1" applyBorder="1" applyAlignment="1">
      <alignment horizontal="justify" vertical="top" wrapText="1"/>
    </xf>
    <xf numFmtId="0" fontId="24" fillId="11" borderId="6" xfId="0" applyFont="1" applyFill="1" applyBorder="1" applyAlignment="1">
      <alignment horizontal="left" vertical="top" wrapText="1"/>
    </xf>
    <xf numFmtId="4" fontId="24" fillId="11" borderId="53" xfId="0" applyNumberFormat="1" applyFont="1" applyFill="1" applyBorder="1" applyAlignment="1">
      <alignment vertical="center"/>
    </xf>
    <xf numFmtId="0" fontId="23" fillId="11" borderId="33" xfId="0" applyFont="1" applyFill="1" applyBorder="1" applyAlignment="1">
      <alignment horizontal="center" vertical="center" wrapText="1"/>
    </xf>
    <xf numFmtId="0" fontId="23" fillId="11" borderId="33" xfId="0" applyFont="1" applyFill="1" applyBorder="1" applyAlignment="1">
      <alignment horizontal="justify" vertical="top" wrapText="1"/>
    </xf>
    <xf numFmtId="0" fontId="24" fillId="11" borderId="33" xfId="0" applyFont="1" applyFill="1" applyBorder="1" applyAlignment="1">
      <alignment horizontal="justify" vertical="top" wrapText="1"/>
    </xf>
    <xf numFmtId="0" fontId="24" fillId="11" borderId="33" xfId="0" applyFont="1" applyFill="1" applyBorder="1" applyAlignment="1">
      <alignment horizontal="center" vertical="center"/>
    </xf>
    <xf numFmtId="4" fontId="24" fillId="11" borderId="92" xfId="0" applyNumberFormat="1" applyFont="1" applyFill="1" applyBorder="1" applyAlignment="1">
      <alignment vertical="center"/>
    </xf>
    <xf numFmtId="0" fontId="24" fillId="11" borderId="97" xfId="0" applyFont="1" applyFill="1" applyBorder="1" applyAlignment="1">
      <alignment horizontal="left" vertical="top" wrapText="1"/>
    </xf>
    <xf numFmtId="3" fontId="24" fillId="11" borderId="97" xfId="0" applyNumberFormat="1" applyFont="1" applyFill="1" applyBorder="1" applyAlignment="1">
      <alignment horizontal="center" vertical="center"/>
    </xf>
    <xf numFmtId="4" fontId="24" fillId="11" borderId="97" xfId="0" applyNumberFormat="1" applyFont="1" applyFill="1" applyBorder="1" applyAlignment="1">
      <alignment horizontal="center" vertical="center"/>
    </xf>
    <xf numFmtId="3" fontId="24" fillId="11" borderId="98" xfId="0" applyNumberFormat="1" applyFont="1" applyFill="1" applyBorder="1" applyAlignment="1">
      <alignment vertical="center"/>
    </xf>
    <xf numFmtId="0" fontId="23" fillId="0" borderId="99" xfId="0" applyFont="1" applyBorder="1" applyAlignment="1">
      <alignment horizontal="justify" vertical="top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justify" vertical="top" wrapText="1"/>
    </xf>
    <xf numFmtId="0" fontId="24" fillId="0" borderId="54" xfId="0" applyFont="1" applyBorder="1" applyAlignment="1">
      <alignment horizontal="left" vertical="top" wrapText="1"/>
    </xf>
    <xf numFmtId="4" fontId="24" fillId="0" borderId="55" xfId="0" applyNumberFormat="1" applyFont="1" applyBorder="1" applyAlignment="1">
      <alignment horizontal="center" vertical="center"/>
    </xf>
    <xf numFmtId="4" fontId="24" fillId="10" borderId="55" xfId="0" applyNumberFormat="1" applyFont="1" applyFill="1" applyBorder="1" applyAlignment="1">
      <alignment vertical="center"/>
    </xf>
    <xf numFmtId="0" fontId="24" fillId="0" borderId="5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58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2" borderId="76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5" fillId="2" borderId="72" xfId="0" applyFont="1" applyFill="1" applyBorder="1" applyAlignment="1">
      <alignment horizontal="center" vertical="center" wrapText="1"/>
    </xf>
    <xf numFmtId="0" fontId="5" fillId="2" borderId="75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justify" vertical="top" wrapText="1"/>
    </xf>
    <xf numFmtId="0" fontId="4" fillId="0" borderId="7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0" xfId="0" applyFont="1" applyBorder="1" applyAlignment="1">
      <alignment horizontal="left" vertical="center"/>
    </xf>
    <xf numFmtId="0" fontId="5" fillId="2" borderId="81" xfId="0" applyFont="1" applyFill="1" applyBorder="1" applyAlignment="1">
      <alignment horizontal="center" vertical="center" wrapText="1"/>
    </xf>
    <xf numFmtId="0" fontId="5" fillId="2" borderId="8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0" fillId="0" borderId="59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62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19" xfId="0" applyBorder="1" applyAlignment="1">
      <alignment horizontal="justify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22" xfId="0" applyBorder="1" applyAlignment="1">
      <alignment horizontal="justify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29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9" fillId="2" borderId="34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0" fillId="0" borderId="6" xfId="0" applyBorder="1" applyAlignment="1">
      <alignment horizontal="justify" vertical="center" wrapText="1"/>
    </xf>
    <xf numFmtId="0" fontId="0" fillId="0" borderId="36" xfId="0" applyBorder="1" applyAlignment="1">
      <alignment horizontal="justify" vertical="center" wrapText="1"/>
    </xf>
    <xf numFmtId="0" fontId="0" fillId="0" borderId="28" xfId="0" applyBorder="1" applyAlignment="1">
      <alignment horizontal="justify" vertical="center" wrapText="1"/>
    </xf>
    <xf numFmtId="0" fontId="0" fillId="0" borderId="30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37" xfId="0" applyBorder="1" applyAlignment="1">
      <alignment horizontal="justify" vertical="center" wrapText="1"/>
    </xf>
    <xf numFmtId="4" fontId="0" fillId="0" borderId="25" xfId="0" applyNumberFormat="1" applyBorder="1" applyAlignment="1">
      <alignment vertical="center"/>
    </xf>
    <xf numFmtId="4" fontId="0" fillId="0" borderId="22" xfId="0" applyNumberFormat="1" applyBorder="1" applyAlignment="1">
      <alignment vertical="center"/>
    </xf>
    <xf numFmtId="0" fontId="9" fillId="2" borderId="36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5" fillId="2" borderId="1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center" wrapText="1"/>
    </xf>
    <xf numFmtId="0" fontId="0" fillId="0" borderId="14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6" fillId="0" borderId="14" xfId="0" applyFont="1" applyFill="1" applyBorder="1" applyAlignment="1">
      <alignment horizontal="justify" vertical="center" wrapText="1"/>
    </xf>
    <xf numFmtId="0" fontId="6" fillId="0" borderId="21" xfId="0" applyFont="1" applyFill="1" applyBorder="1" applyAlignment="1">
      <alignment horizontal="justify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0" fillId="11" borderId="86" xfId="0" applyFill="1" applyBorder="1" applyAlignment="1">
      <alignment horizontal="center" vertical="center"/>
    </xf>
    <xf numFmtId="0" fontId="0" fillId="11" borderId="85" xfId="0" applyFill="1" applyBorder="1" applyAlignment="1">
      <alignment horizontal="center" vertical="center"/>
    </xf>
    <xf numFmtId="0" fontId="0" fillId="11" borderId="86" xfId="0" applyFill="1" applyBorder="1" applyAlignment="1">
      <alignment horizontal="center"/>
    </xf>
    <xf numFmtId="0" fontId="0" fillId="11" borderId="87" xfId="0" applyFill="1" applyBorder="1" applyAlignment="1">
      <alignment horizontal="center"/>
    </xf>
    <xf numFmtId="0" fontId="22" fillId="11" borderId="95" xfId="0" applyFont="1" applyFill="1" applyBorder="1" applyAlignment="1">
      <alignment horizontal="left" vertical="center"/>
    </xf>
    <xf numFmtId="0" fontId="22" fillId="11" borderId="97" xfId="0" applyFont="1" applyFill="1" applyBorder="1" applyAlignment="1">
      <alignment horizontal="left" vertical="center"/>
    </xf>
    <xf numFmtId="0" fontId="23" fillId="0" borderId="88" xfId="0" applyFont="1" applyBorder="1" applyAlignment="1">
      <alignment horizontal="center" vertical="center" wrapText="1"/>
    </xf>
    <xf numFmtId="0" fontId="23" fillId="0" borderId="91" xfId="0" applyFont="1" applyBorder="1" applyAlignment="1">
      <alignment horizontal="center" vertical="center" wrapText="1"/>
    </xf>
    <xf numFmtId="4" fontId="24" fillId="10" borderId="25" xfId="0" applyNumberFormat="1" applyFont="1" applyFill="1" applyBorder="1" applyAlignment="1">
      <alignment horizontal="center" vertical="center"/>
    </xf>
    <xf numFmtId="4" fontId="24" fillId="10" borderId="19" xfId="0" applyNumberFormat="1" applyFont="1" applyFill="1" applyBorder="1" applyAlignment="1">
      <alignment horizontal="center" vertical="center"/>
    </xf>
    <xf numFmtId="4" fontId="24" fillId="10" borderId="22" xfId="0" applyNumberFormat="1" applyFont="1" applyFill="1" applyBorder="1" applyAlignment="1">
      <alignment horizontal="center" vertical="center"/>
    </xf>
    <xf numFmtId="4" fontId="26" fillId="10" borderId="22" xfId="0" applyNumberFormat="1" applyFont="1" applyFill="1" applyBorder="1" applyAlignment="1">
      <alignment vertical="center"/>
    </xf>
    <xf numFmtId="4" fontId="26" fillId="10" borderId="7" xfId="0" applyNumberFormat="1" applyFont="1" applyFill="1" applyBorder="1" applyAlignment="1">
      <alignment vertical="center"/>
    </xf>
    <xf numFmtId="0" fontId="23" fillId="0" borderId="90" xfId="0" applyFont="1" applyBorder="1" applyAlignment="1">
      <alignment horizontal="justify" vertical="top" wrapText="1"/>
    </xf>
    <xf numFmtId="0" fontId="23" fillId="0" borderId="78" xfId="0" applyFont="1" applyBorder="1" applyAlignment="1">
      <alignment horizontal="justify" vertical="top" wrapText="1"/>
    </xf>
    <xf numFmtId="0" fontId="23" fillId="0" borderId="95" xfId="0" applyFont="1" applyBorder="1" applyAlignment="1">
      <alignment horizontal="justify" vertical="top" wrapText="1"/>
    </xf>
    <xf numFmtId="4" fontId="24" fillId="10" borderId="7" xfId="0" applyNumberFormat="1" applyFont="1" applyFill="1" applyBorder="1" applyAlignment="1">
      <alignment horizontal="center" vertical="center"/>
    </xf>
    <xf numFmtId="0" fontId="23" fillId="0" borderId="75" xfId="0" applyFont="1" applyBorder="1" applyAlignment="1">
      <alignment horizontal="justify" vertical="top" wrapText="1"/>
    </xf>
    <xf numFmtId="0" fontId="23" fillId="0" borderId="96" xfId="0" applyFont="1" applyBorder="1" applyAlignment="1">
      <alignment horizontal="justify" vertical="top" wrapText="1"/>
    </xf>
    <xf numFmtId="0" fontId="23" fillId="0" borderId="7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justify" vertical="center" wrapText="1"/>
    </xf>
    <xf numFmtId="0" fontId="23" fillId="0" borderId="55" xfId="0" applyFont="1" applyBorder="1" applyAlignment="1">
      <alignment horizontal="justify" vertical="center" wrapText="1"/>
    </xf>
    <xf numFmtId="4" fontId="24" fillId="10" borderId="55" xfId="0" applyNumberFormat="1" applyFont="1" applyFill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3" fontId="24" fillId="0" borderId="55" xfId="0" applyNumberFormat="1" applyFont="1" applyBorder="1" applyAlignment="1">
      <alignment horizontal="center" vertical="center"/>
    </xf>
    <xf numFmtId="0" fontId="14" fillId="9" borderId="45" xfId="2" applyFont="1" applyFill="1" applyBorder="1" applyAlignment="1">
      <alignment horizontal="left" vertical="center"/>
    </xf>
    <xf numFmtId="0" fontId="14" fillId="9" borderId="46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center" vertical="center" wrapText="1"/>
    </xf>
    <xf numFmtId="0" fontId="14" fillId="0" borderId="43" xfId="2" applyFont="1" applyBorder="1" applyAlignment="1">
      <alignment horizontal="center" vertical="center" wrapText="1"/>
    </xf>
    <xf numFmtId="0" fontId="14" fillId="0" borderId="45" xfId="2" applyFont="1" applyBorder="1" applyAlignment="1">
      <alignment horizontal="center" vertical="center" wrapText="1"/>
    </xf>
    <xf numFmtId="0" fontId="14" fillId="0" borderId="44" xfId="2" applyFont="1" applyBorder="1" applyAlignment="1">
      <alignment horizontal="center" vertical="center"/>
    </xf>
    <xf numFmtId="0" fontId="14" fillId="0" borderId="46" xfId="2" applyFont="1" applyBorder="1" applyAlignment="1">
      <alignment horizontal="center" vertical="center"/>
    </xf>
    <xf numFmtId="4" fontId="14" fillId="9" borderId="45" xfId="2" applyNumberFormat="1" applyFont="1" applyFill="1" applyBorder="1" applyAlignment="1">
      <alignment horizontal="left" vertical="center"/>
    </xf>
    <xf numFmtId="4" fontId="14" fillId="9" borderId="46" xfId="2" applyNumberFormat="1" applyFont="1" applyFill="1" applyBorder="1" applyAlignment="1">
      <alignment horizontal="left" vertical="center"/>
    </xf>
    <xf numFmtId="0" fontId="14" fillId="0" borderId="47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21" fillId="0" borderId="45" xfId="2" applyFont="1" applyBorder="1" applyAlignment="1">
      <alignment horizontal="left" vertical="top" wrapText="1"/>
    </xf>
    <xf numFmtId="0" fontId="21" fillId="0" borderId="46" xfId="2" applyFont="1" applyBorder="1" applyAlignment="1">
      <alignment horizontal="left" vertical="top" wrapText="1"/>
    </xf>
    <xf numFmtId="164" fontId="14" fillId="0" borderId="45" xfId="2" applyNumberFormat="1" applyFont="1" applyBorder="1" applyAlignment="1">
      <alignment horizontal="justify" vertical="top" wrapText="1"/>
    </xf>
    <xf numFmtId="164" fontId="14" fillId="0" borderId="46" xfId="2" applyNumberFormat="1" applyFont="1" applyBorder="1" applyAlignment="1">
      <alignment horizontal="justify" vertical="top" wrapText="1"/>
    </xf>
    <xf numFmtId="0" fontId="14" fillId="0" borderId="45" xfId="2" applyFont="1" applyBorder="1" applyAlignment="1">
      <alignment horizontal="left" vertical="center"/>
    </xf>
    <xf numFmtId="0" fontId="14" fillId="0" borderId="46" xfId="2" applyFont="1" applyBorder="1" applyAlignment="1">
      <alignment horizontal="left" vertical="center"/>
    </xf>
    <xf numFmtId="164" fontId="14" fillId="0" borderId="45" xfId="2" applyNumberFormat="1" applyFont="1" applyBorder="1" applyAlignment="1">
      <alignment horizontal="left" vertical="center"/>
    </xf>
    <xf numFmtId="164" fontId="14" fillId="0" borderId="46" xfId="2" applyNumberFormat="1" applyFont="1" applyBorder="1" applyAlignment="1">
      <alignment horizontal="left" vertical="center"/>
    </xf>
    <xf numFmtId="4" fontId="15" fillId="0" borderId="101" xfId="2" applyNumberFormat="1" applyFont="1" applyBorder="1" applyAlignment="1">
      <alignment vertical="center"/>
    </xf>
    <xf numFmtId="4" fontId="14" fillId="5" borderId="101" xfId="2" applyNumberFormat="1" applyFont="1" applyFill="1" applyBorder="1" applyAlignment="1">
      <alignment vertical="center"/>
    </xf>
    <xf numFmtId="4" fontId="17" fillId="0" borderId="101" xfId="2" applyNumberFormat="1" applyFont="1" applyBorder="1" applyAlignment="1">
      <alignment vertical="center"/>
    </xf>
    <xf numFmtId="4" fontId="16" fillId="0" borderId="101" xfId="2" applyNumberFormat="1" applyFont="1" applyBorder="1" applyAlignment="1">
      <alignment vertical="center"/>
    </xf>
    <xf numFmtId="4" fontId="17" fillId="7" borderId="101" xfId="2" applyNumberFormat="1" applyFont="1" applyFill="1" applyBorder="1" applyAlignment="1">
      <alignment vertical="center"/>
    </xf>
    <xf numFmtId="4" fontId="14" fillId="4" borderId="101" xfId="2" applyNumberFormat="1" applyFont="1" applyFill="1" applyBorder="1" applyAlignment="1">
      <alignment vertical="center"/>
    </xf>
    <xf numFmtId="4" fontId="15" fillId="3" borderId="101" xfId="2" applyNumberFormat="1" applyFont="1" applyFill="1" applyBorder="1" applyAlignment="1">
      <alignment vertical="center"/>
    </xf>
    <xf numFmtId="4" fontId="18" fillId="3" borderId="101" xfId="2" applyNumberFormat="1" applyFont="1" applyFill="1" applyBorder="1" applyAlignment="1">
      <alignment vertical="center"/>
    </xf>
    <xf numFmtId="4" fontId="15" fillId="3" borderId="101" xfId="2" applyNumberFormat="1" applyFont="1" applyFill="1" applyBorder="1" applyAlignment="1">
      <alignment horizontal="right" vertical="center"/>
    </xf>
    <xf numFmtId="4" fontId="15" fillId="0" borderId="101" xfId="2" applyNumberFormat="1" applyFont="1" applyBorder="1" applyAlignment="1">
      <alignment horizontal="right" vertical="center"/>
    </xf>
    <xf numFmtId="4" fontId="16" fillId="3" borderId="101" xfId="2" applyNumberFormat="1" applyFont="1" applyFill="1" applyBorder="1" applyAlignment="1">
      <alignment vertical="center"/>
    </xf>
    <xf numFmtId="4" fontId="17" fillId="8" borderId="101" xfId="2" applyNumberFormat="1" applyFont="1" applyFill="1" applyBorder="1" applyAlignment="1">
      <alignment vertical="center"/>
    </xf>
    <xf numFmtId="4" fontId="14" fillId="9" borderId="101" xfId="2" applyNumberFormat="1" applyFont="1" applyFill="1" applyBorder="1" applyAlignment="1">
      <alignment vertical="center"/>
    </xf>
    <xf numFmtId="0" fontId="21" fillId="0" borderId="101" xfId="2" applyFont="1" applyBorder="1" applyAlignment="1">
      <alignment horizontal="left" vertical="top" wrapText="1"/>
    </xf>
    <xf numFmtId="164" fontId="14" fillId="0" borderId="101" xfId="2" applyNumberFormat="1" applyFont="1" applyBorder="1" applyAlignment="1">
      <alignment horizontal="justify" vertical="top" wrapText="1"/>
    </xf>
    <xf numFmtId="0" fontId="14" fillId="0" borderId="101" xfId="2" applyFont="1" applyBorder="1" applyAlignment="1">
      <alignment horizontal="left" vertical="center"/>
    </xf>
    <xf numFmtId="164" fontId="14" fillId="0" borderId="101" xfId="2" applyNumberFormat="1" applyFont="1" applyBorder="1" applyAlignment="1">
      <alignment horizontal="left" vertical="center"/>
    </xf>
    <xf numFmtId="0" fontId="14" fillId="0" borderId="102" xfId="2" applyFont="1" applyBorder="1" applyAlignment="1">
      <alignment horizontal="left" vertical="center"/>
    </xf>
    <xf numFmtId="4" fontId="13" fillId="0" borderId="7" xfId="2" applyNumberFormat="1" applyBorder="1"/>
    <xf numFmtId="0" fontId="13" fillId="0" borderId="7" xfId="2" applyBorder="1"/>
    <xf numFmtId="4" fontId="13" fillId="5" borderId="7" xfId="2" applyNumberFormat="1" applyFill="1" applyBorder="1"/>
    <xf numFmtId="0" fontId="13" fillId="5" borderId="7" xfId="2" applyFill="1" applyBorder="1"/>
    <xf numFmtId="4" fontId="13" fillId="7" borderId="7" xfId="2" applyNumberFormat="1" applyFill="1" applyBorder="1"/>
    <xf numFmtId="0" fontId="13" fillId="7" borderId="7" xfId="2" applyFill="1" applyBorder="1"/>
    <xf numFmtId="4" fontId="13" fillId="4" borderId="7" xfId="2" applyNumberFormat="1" applyFill="1" applyBorder="1"/>
    <xf numFmtId="0" fontId="13" fillId="4" borderId="7" xfId="2" applyFill="1" applyBorder="1"/>
    <xf numFmtId="4" fontId="15" fillId="0" borderId="7" xfId="2" applyNumberFormat="1" applyFont="1" applyBorder="1" applyAlignment="1">
      <alignment vertical="center"/>
    </xf>
    <xf numFmtId="4" fontId="19" fillId="0" borderId="7" xfId="2" applyNumberFormat="1" applyFont="1" applyBorder="1"/>
    <xf numFmtId="0" fontId="19" fillId="0" borderId="7" xfId="2" applyFont="1" applyBorder="1"/>
    <xf numFmtId="4" fontId="10" fillId="5" borderId="7" xfId="2" applyNumberFormat="1" applyFont="1" applyFill="1" applyBorder="1" applyAlignment="1">
      <alignment vertical="center"/>
    </xf>
    <xf numFmtId="4" fontId="19" fillId="9" borderId="7" xfId="2" applyNumberFormat="1" applyFont="1" applyFill="1" applyBorder="1"/>
    <xf numFmtId="0" fontId="19" fillId="9" borderId="7" xfId="2" applyFont="1" applyFill="1" applyBorder="1"/>
    <xf numFmtId="0" fontId="14" fillId="0" borderId="103" xfId="2" applyFont="1" applyBorder="1" applyAlignment="1">
      <alignment horizontal="center" vertical="center"/>
    </xf>
    <xf numFmtId="0" fontId="14" fillId="0" borderId="101" xfId="2" applyFont="1" applyBorder="1" applyAlignment="1">
      <alignment horizontal="center" vertical="center"/>
    </xf>
    <xf numFmtId="4" fontId="17" fillId="6" borderId="101" xfId="2" applyNumberFormat="1" applyFont="1" applyFill="1" applyBorder="1" applyAlignment="1">
      <alignment vertical="center"/>
    </xf>
    <xf numFmtId="4" fontId="10" fillId="5" borderId="101" xfId="2" applyNumberFormat="1" applyFont="1" applyFill="1" applyBorder="1" applyAlignment="1">
      <alignment vertical="center"/>
    </xf>
    <xf numFmtId="4" fontId="16" fillId="0" borderId="7" xfId="2" applyNumberFormat="1" applyFont="1" applyBorder="1" applyAlignment="1">
      <alignment vertical="center"/>
    </xf>
    <xf numFmtId="4" fontId="14" fillId="5" borderId="7" xfId="2" applyNumberFormat="1" applyFont="1" applyFill="1" applyBorder="1" applyAlignment="1">
      <alignment vertical="center"/>
    </xf>
    <xf numFmtId="4" fontId="17" fillId="6" borderId="7" xfId="2" applyNumberFormat="1" applyFont="1" applyFill="1" applyBorder="1" applyAlignment="1">
      <alignment vertical="center"/>
    </xf>
    <xf numFmtId="4" fontId="13" fillId="6" borderId="7" xfId="2" applyNumberFormat="1" applyFill="1" applyBorder="1"/>
  </cellXfs>
  <cellStyles count="3">
    <cellStyle name="Normal" xfId="0" builtinId="0"/>
    <cellStyle name="Normal 10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8"/>
  <sheetViews>
    <sheetView tabSelected="1" view="pageBreakPreview" zoomScale="50" zoomScaleNormal="100" zoomScaleSheetLayoutView="50" workbookViewId="0">
      <selection activeCell="L11" sqref="L11"/>
    </sheetView>
  </sheetViews>
  <sheetFormatPr baseColWidth="10" defaultColWidth="11.44140625" defaultRowHeight="14.4" x14ac:dyDescent="0.3"/>
  <cols>
    <col min="1" max="2" width="28.88671875" customWidth="1"/>
    <col min="3" max="3" width="42.44140625" customWidth="1"/>
    <col min="4" max="4" width="24" customWidth="1"/>
    <col min="5" max="5" width="16.44140625" customWidth="1"/>
    <col min="6" max="6" width="12.6640625" bestFit="1" customWidth="1"/>
  </cols>
  <sheetData>
    <row r="1" spans="1:13" ht="14.25" customHeight="1" x14ac:dyDescent="0.3">
      <c r="A1" s="248" t="s">
        <v>0</v>
      </c>
      <c r="B1" s="248"/>
      <c r="C1" s="248"/>
      <c r="D1" s="248"/>
      <c r="E1" s="248"/>
    </row>
    <row r="2" spans="1:13" ht="17.399999999999999" x14ac:dyDescent="0.3">
      <c r="A2" s="248" t="s">
        <v>1</v>
      </c>
      <c r="B2" s="248"/>
      <c r="C2" s="248"/>
      <c r="D2" s="248"/>
      <c r="E2" s="248"/>
      <c r="F2" s="1"/>
      <c r="G2" s="1"/>
      <c r="H2" s="1"/>
      <c r="I2" s="1"/>
      <c r="J2" s="1"/>
      <c r="K2" s="1"/>
      <c r="L2" s="1"/>
      <c r="M2" s="1"/>
    </row>
    <row r="3" spans="1:13" ht="17.399999999999999" x14ac:dyDescent="0.3">
      <c r="A3" s="248" t="s">
        <v>2</v>
      </c>
      <c r="B3" s="248"/>
      <c r="C3" s="248"/>
      <c r="D3" s="248"/>
      <c r="E3" s="248"/>
      <c r="F3" s="1"/>
      <c r="G3" s="1"/>
      <c r="H3" s="1"/>
      <c r="I3" s="1"/>
      <c r="J3" s="1"/>
      <c r="K3" s="1"/>
      <c r="L3" s="1"/>
      <c r="M3" s="1"/>
    </row>
    <row r="4" spans="1:13" ht="17.399999999999999" x14ac:dyDescent="0.3">
      <c r="A4" s="248" t="s">
        <v>3</v>
      </c>
      <c r="B4" s="248"/>
      <c r="C4" s="248"/>
      <c r="D4" s="248"/>
      <c r="E4" s="248"/>
      <c r="G4" s="1"/>
      <c r="H4" s="1"/>
      <c r="I4" s="1"/>
      <c r="J4" s="1"/>
      <c r="K4" s="1"/>
      <c r="L4" s="1"/>
      <c r="M4" s="1"/>
    </row>
    <row r="5" spans="1:13" ht="17.399999999999999" x14ac:dyDescent="0.3">
      <c r="A5" s="248" t="s">
        <v>4</v>
      </c>
      <c r="B5" s="248"/>
      <c r="C5" s="248"/>
      <c r="D5" s="248"/>
      <c r="E5" s="248"/>
      <c r="F5" s="1"/>
      <c r="G5" s="1"/>
      <c r="H5" s="1"/>
      <c r="I5" s="1"/>
      <c r="J5" s="1"/>
      <c r="K5" s="1"/>
      <c r="L5" s="1"/>
      <c r="M5" s="1"/>
    </row>
    <row r="6" spans="1:13" ht="18" thickBot="1" x14ac:dyDescent="0.35">
      <c r="A6" s="248" t="s">
        <v>5</v>
      </c>
      <c r="B6" s="248"/>
      <c r="C6" s="248"/>
      <c r="D6" s="248"/>
      <c r="E6" s="248"/>
      <c r="F6" s="1"/>
      <c r="G6" s="1"/>
      <c r="H6" s="1"/>
      <c r="I6" s="1"/>
      <c r="J6" s="1"/>
      <c r="K6" s="1"/>
      <c r="L6" s="1"/>
      <c r="M6" s="1"/>
    </row>
    <row r="7" spans="1:13" s="3" customFormat="1" thickBot="1" x14ac:dyDescent="0.3">
      <c r="A7" s="256" t="s">
        <v>6</v>
      </c>
      <c r="B7" s="256"/>
      <c r="C7" s="256"/>
      <c r="D7" s="256"/>
      <c r="E7" s="256"/>
      <c r="F7" s="2"/>
      <c r="G7" s="2"/>
      <c r="H7" s="2"/>
      <c r="I7" s="2"/>
      <c r="J7" s="2"/>
      <c r="K7" s="2"/>
      <c r="L7" s="2"/>
      <c r="M7" s="2"/>
    </row>
    <row r="8" spans="1:13" ht="16.5" customHeight="1" thickTop="1" x14ac:dyDescent="0.3">
      <c r="A8" s="257" t="s">
        <v>7</v>
      </c>
      <c r="B8" s="259" t="s">
        <v>8</v>
      </c>
      <c r="C8" s="261" t="s">
        <v>9</v>
      </c>
      <c r="D8" s="259" t="s">
        <v>10</v>
      </c>
      <c r="E8" s="263" t="s">
        <v>11</v>
      </c>
    </row>
    <row r="9" spans="1:13" ht="16.5" customHeight="1" x14ac:dyDescent="0.3">
      <c r="A9" s="258"/>
      <c r="B9" s="260"/>
      <c r="C9" s="262"/>
      <c r="D9" s="260"/>
      <c r="E9" s="264"/>
    </row>
    <row r="10" spans="1:13" ht="69" customHeight="1" x14ac:dyDescent="0.3">
      <c r="A10" s="265" t="s">
        <v>12</v>
      </c>
      <c r="B10" s="266" t="s">
        <v>13</v>
      </c>
      <c r="C10" s="4" t="s">
        <v>14</v>
      </c>
      <c r="D10" s="5"/>
      <c r="E10" s="178" t="s">
        <v>15</v>
      </c>
    </row>
    <row r="11" spans="1:13" ht="33" customHeight="1" x14ac:dyDescent="0.3">
      <c r="A11" s="265"/>
      <c r="B11" s="266"/>
      <c r="C11" s="4" t="s">
        <v>16</v>
      </c>
      <c r="D11" s="5"/>
      <c r="E11" s="178" t="s">
        <v>17</v>
      </c>
    </row>
    <row r="12" spans="1:13" ht="39.75" customHeight="1" x14ac:dyDescent="0.3">
      <c r="A12" s="265"/>
      <c r="B12" s="266"/>
      <c r="C12" s="4" t="s">
        <v>18</v>
      </c>
      <c r="D12" s="5"/>
      <c r="E12" s="178" t="s">
        <v>17</v>
      </c>
    </row>
    <row r="13" spans="1:13" ht="37.5" customHeight="1" x14ac:dyDescent="0.3">
      <c r="A13" s="265"/>
      <c r="B13" s="266"/>
      <c r="C13" s="4" t="s">
        <v>19</v>
      </c>
      <c r="D13" s="5">
        <v>965000</v>
      </c>
      <c r="E13" s="179" t="s">
        <v>20</v>
      </c>
    </row>
    <row r="14" spans="1:13" ht="38.25" customHeight="1" x14ac:dyDescent="0.3">
      <c r="A14" s="265"/>
      <c r="B14" s="266"/>
      <c r="C14" s="4" t="s">
        <v>21</v>
      </c>
      <c r="D14" s="5">
        <v>966000</v>
      </c>
      <c r="E14" s="178" t="s">
        <v>17</v>
      </c>
    </row>
    <row r="15" spans="1:13" ht="45" customHeight="1" x14ac:dyDescent="0.3">
      <c r="A15" s="265"/>
      <c r="B15" s="266"/>
      <c r="C15" s="4" t="s">
        <v>22</v>
      </c>
      <c r="D15" s="5">
        <v>490000</v>
      </c>
      <c r="E15" s="173" t="s">
        <v>23</v>
      </c>
    </row>
    <row r="16" spans="1:13" ht="58.5" customHeight="1" x14ac:dyDescent="0.3">
      <c r="A16" s="265"/>
      <c r="B16" s="266"/>
      <c r="C16" s="4" t="s">
        <v>24</v>
      </c>
      <c r="D16" s="5">
        <v>4000000</v>
      </c>
      <c r="E16" s="178" t="s">
        <v>25</v>
      </c>
    </row>
    <row r="17" spans="1:6" ht="34.5" customHeight="1" x14ac:dyDescent="0.3">
      <c r="A17" s="265"/>
      <c r="B17" s="267" t="s">
        <v>26</v>
      </c>
      <c r="C17" s="7" t="s">
        <v>27</v>
      </c>
      <c r="D17" s="5">
        <v>1309275</v>
      </c>
      <c r="E17" s="180" t="s">
        <v>28</v>
      </c>
    </row>
    <row r="18" spans="1:6" ht="36" customHeight="1" x14ac:dyDescent="0.3">
      <c r="A18" s="265"/>
      <c r="B18" s="267"/>
      <c r="C18" s="7" t="s">
        <v>29</v>
      </c>
      <c r="D18" s="5">
        <v>805250</v>
      </c>
      <c r="E18" s="180" t="s">
        <v>28</v>
      </c>
    </row>
    <row r="19" spans="1:6" ht="31.5" customHeight="1" x14ac:dyDescent="0.3">
      <c r="A19" s="265"/>
      <c r="B19" s="267"/>
      <c r="C19" s="7" t="s">
        <v>30</v>
      </c>
      <c r="D19" s="5">
        <v>192000</v>
      </c>
      <c r="E19" s="180" t="s">
        <v>28</v>
      </c>
    </row>
    <row r="20" spans="1:6" ht="36" customHeight="1" x14ac:dyDescent="0.3">
      <c r="A20" s="265"/>
      <c r="B20" s="267"/>
      <c r="C20" s="7" t="s">
        <v>31</v>
      </c>
      <c r="D20" s="5">
        <v>25000</v>
      </c>
      <c r="E20" s="180" t="s">
        <v>28</v>
      </c>
    </row>
    <row r="21" spans="1:6" ht="37.5" customHeight="1" x14ac:dyDescent="0.3">
      <c r="A21" s="265"/>
      <c r="B21" s="267"/>
      <c r="C21" s="7" t="s">
        <v>32</v>
      </c>
      <c r="D21" s="5">
        <v>20000</v>
      </c>
      <c r="E21" s="181" t="s">
        <v>28</v>
      </c>
    </row>
    <row r="22" spans="1:6" ht="31.5" customHeight="1" x14ac:dyDescent="0.3">
      <c r="A22" s="265"/>
      <c r="B22" s="267"/>
      <c r="C22" s="7" t="s">
        <v>33</v>
      </c>
      <c r="D22" s="5">
        <v>370235105</v>
      </c>
      <c r="E22" s="181" t="s">
        <v>28</v>
      </c>
      <c r="F22" s="8"/>
    </row>
    <row r="23" spans="1:6" ht="38.25" customHeight="1" x14ac:dyDescent="0.3">
      <c r="A23" s="265" t="s">
        <v>34</v>
      </c>
      <c r="B23" s="267" t="s">
        <v>35</v>
      </c>
      <c r="C23" s="7" t="s">
        <v>36</v>
      </c>
      <c r="D23" s="5">
        <v>11327000</v>
      </c>
      <c r="E23" s="182" t="s">
        <v>37</v>
      </c>
    </row>
    <row r="24" spans="1:6" ht="57" customHeight="1" x14ac:dyDescent="0.3">
      <c r="A24" s="265"/>
      <c r="B24" s="267"/>
      <c r="C24" s="7" t="s">
        <v>38</v>
      </c>
      <c r="D24" s="5">
        <v>1640000</v>
      </c>
      <c r="E24" s="182" t="s">
        <v>37</v>
      </c>
    </row>
    <row r="25" spans="1:6" ht="36" customHeight="1" x14ac:dyDescent="0.3">
      <c r="A25" s="265"/>
      <c r="B25" s="267"/>
      <c r="C25" s="7" t="s">
        <v>39</v>
      </c>
      <c r="D25" s="5">
        <v>10400000</v>
      </c>
      <c r="E25" s="182" t="s">
        <v>37</v>
      </c>
    </row>
    <row r="26" spans="1:6" ht="46.5" customHeight="1" x14ac:dyDescent="0.3">
      <c r="A26" s="265"/>
      <c r="B26" s="267"/>
      <c r="C26" s="7" t="s">
        <v>40</v>
      </c>
      <c r="D26" s="5">
        <v>5665000</v>
      </c>
      <c r="E26" s="182" t="s">
        <v>37</v>
      </c>
    </row>
    <row r="27" spans="1:6" ht="51" customHeight="1" x14ac:dyDescent="0.3">
      <c r="A27" s="265"/>
      <c r="B27" s="267"/>
      <c r="C27" s="7" t="s">
        <v>41</v>
      </c>
      <c r="D27" s="5">
        <v>4620000</v>
      </c>
      <c r="E27" s="182" t="s">
        <v>37</v>
      </c>
    </row>
    <row r="28" spans="1:6" ht="65.25" customHeight="1" x14ac:dyDescent="0.3">
      <c r="A28" s="265"/>
      <c r="B28" s="267"/>
      <c r="C28" s="7" t="s">
        <v>42</v>
      </c>
      <c r="D28" s="5">
        <v>1895000</v>
      </c>
      <c r="E28" s="182" t="s">
        <v>43</v>
      </c>
    </row>
    <row r="29" spans="1:6" ht="42.75" customHeight="1" x14ac:dyDescent="0.3">
      <c r="A29" s="265"/>
      <c r="B29" s="10" t="s">
        <v>44</v>
      </c>
      <c r="C29" s="7" t="s">
        <v>45</v>
      </c>
      <c r="D29" s="5">
        <v>1150000</v>
      </c>
      <c r="E29" s="183" t="s">
        <v>23</v>
      </c>
    </row>
    <row r="30" spans="1:6" ht="21.75" customHeight="1" x14ac:dyDescent="0.3">
      <c r="A30" s="184"/>
      <c r="B30" s="10"/>
      <c r="C30" s="7"/>
      <c r="D30" s="5"/>
      <c r="E30" s="185"/>
    </row>
    <row r="31" spans="1:6" ht="27.75" customHeight="1" thickBot="1" x14ac:dyDescent="0.35">
      <c r="A31" s="254" t="s">
        <v>46</v>
      </c>
      <c r="B31" s="255"/>
      <c r="C31" s="11" t="s">
        <v>47</v>
      </c>
      <c r="D31" s="12">
        <f>SUM(D10:D30)</f>
        <v>415704630</v>
      </c>
      <c r="E31" s="186"/>
    </row>
    <row r="32" spans="1:6" ht="15" thickTop="1" x14ac:dyDescent="0.3">
      <c r="A32" s="187"/>
      <c r="B32" s="14"/>
      <c r="C32" s="14"/>
      <c r="D32" s="15"/>
      <c r="E32" s="188"/>
    </row>
    <row r="33" spans="1:5" ht="15" thickBot="1" x14ac:dyDescent="0.35">
      <c r="A33" s="268" t="s">
        <v>48</v>
      </c>
      <c r="B33" s="269"/>
      <c r="C33" s="269"/>
      <c r="D33" s="269"/>
      <c r="E33" s="270"/>
    </row>
    <row r="34" spans="1:5" x14ac:dyDescent="0.3">
      <c r="A34" s="271" t="s">
        <v>7</v>
      </c>
      <c r="B34" s="273" t="s">
        <v>8</v>
      </c>
      <c r="C34" s="275" t="s">
        <v>9</v>
      </c>
      <c r="D34" s="273" t="s">
        <v>10</v>
      </c>
      <c r="E34" s="277" t="s">
        <v>11</v>
      </c>
    </row>
    <row r="35" spans="1:5" ht="15" thickBot="1" x14ac:dyDescent="0.35">
      <c r="A35" s="272"/>
      <c r="B35" s="274"/>
      <c r="C35" s="276"/>
      <c r="D35" s="274"/>
      <c r="E35" s="278"/>
    </row>
    <row r="36" spans="1:5" ht="42.75" customHeight="1" thickTop="1" x14ac:dyDescent="0.3">
      <c r="A36" s="249" t="s">
        <v>49</v>
      </c>
      <c r="B36" s="279" t="s">
        <v>50</v>
      </c>
      <c r="C36" s="169" t="s">
        <v>51</v>
      </c>
      <c r="D36" s="170">
        <v>1200000</v>
      </c>
      <c r="E36" s="282" t="s">
        <v>52</v>
      </c>
    </row>
    <row r="37" spans="1:5" ht="57.6" x14ac:dyDescent="0.3">
      <c r="A37" s="250"/>
      <c r="B37" s="280"/>
      <c r="C37" s="16" t="s">
        <v>53</v>
      </c>
      <c r="D37" s="17">
        <v>2000000</v>
      </c>
      <c r="E37" s="283"/>
    </row>
    <row r="38" spans="1:5" ht="57.6" x14ac:dyDescent="0.3">
      <c r="A38" s="250"/>
      <c r="B38" s="281"/>
      <c r="C38" s="18" t="s">
        <v>54</v>
      </c>
      <c r="D38" s="17"/>
      <c r="E38" s="284"/>
    </row>
    <row r="39" spans="1:5" ht="43.2" x14ac:dyDescent="0.3">
      <c r="A39" s="250"/>
      <c r="B39" s="285" t="s">
        <v>55</v>
      </c>
      <c r="C39" s="46" t="s">
        <v>56</v>
      </c>
      <c r="D39" s="17">
        <v>36300000</v>
      </c>
      <c r="E39" s="287" t="s">
        <v>52</v>
      </c>
    </row>
    <row r="40" spans="1:5" ht="28.8" x14ac:dyDescent="0.3">
      <c r="A40" s="250"/>
      <c r="B40" s="286"/>
      <c r="C40" s="19" t="s">
        <v>57</v>
      </c>
      <c r="D40" s="17"/>
      <c r="E40" s="284"/>
    </row>
    <row r="41" spans="1:5" ht="28.8" x14ac:dyDescent="0.3">
      <c r="A41" s="250"/>
      <c r="B41" s="286"/>
      <c r="C41" s="20" t="s">
        <v>58</v>
      </c>
      <c r="D41" s="17"/>
      <c r="E41" s="171" t="s">
        <v>23</v>
      </c>
    </row>
    <row r="42" spans="1:5" ht="86.4" x14ac:dyDescent="0.3">
      <c r="A42" s="250"/>
      <c r="B42" s="21" t="s">
        <v>59</v>
      </c>
      <c r="C42" s="22" t="s">
        <v>60</v>
      </c>
      <c r="D42" s="23">
        <v>600000</v>
      </c>
      <c r="E42" s="172" t="s">
        <v>61</v>
      </c>
    </row>
    <row r="43" spans="1:5" ht="43.2" x14ac:dyDescent="0.3">
      <c r="A43" s="250"/>
      <c r="B43" s="285" t="s">
        <v>62</v>
      </c>
      <c r="C43" s="24" t="s">
        <v>63</v>
      </c>
      <c r="D43" s="25">
        <v>600000</v>
      </c>
      <c r="E43" s="289" t="s">
        <v>64</v>
      </c>
    </row>
    <row r="44" spans="1:5" ht="28.8" x14ac:dyDescent="0.3">
      <c r="A44" s="250"/>
      <c r="B44" s="286"/>
      <c r="C44" s="26" t="s">
        <v>65</v>
      </c>
      <c r="D44" s="25">
        <v>5500673</v>
      </c>
      <c r="E44" s="289"/>
    </row>
    <row r="45" spans="1:5" ht="28.8" x14ac:dyDescent="0.3">
      <c r="A45" s="250"/>
      <c r="B45" s="288"/>
      <c r="C45" s="27" t="s">
        <v>66</v>
      </c>
      <c r="D45" s="25">
        <v>42406244</v>
      </c>
      <c r="E45" s="289"/>
    </row>
    <row r="46" spans="1:5" ht="28.8" x14ac:dyDescent="0.3">
      <c r="A46" s="250"/>
      <c r="B46" s="46"/>
      <c r="C46" s="27" t="s">
        <v>67</v>
      </c>
      <c r="D46" s="25">
        <v>15883370</v>
      </c>
      <c r="E46" s="173"/>
    </row>
    <row r="47" spans="1:5" ht="58.2" thickBot="1" x14ac:dyDescent="0.35">
      <c r="A47" s="251"/>
      <c r="B47" s="174"/>
      <c r="C47" s="175" t="s">
        <v>68</v>
      </c>
      <c r="D47" s="176">
        <v>5126010</v>
      </c>
      <c r="E47" s="177"/>
    </row>
    <row r="48" spans="1:5" ht="42.75" customHeight="1" thickTop="1" x14ac:dyDescent="0.3">
      <c r="A48" s="252"/>
      <c r="B48" s="286" t="s">
        <v>69</v>
      </c>
      <c r="C48" s="167" t="s">
        <v>70</v>
      </c>
      <c r="D48" s="168"/>
      <c r="E48" s="290" t="s">
        <v>71</v>
      </c>
    </row>
    <row r="49" spans="1:5" ht="28.8" x14ac:dyDescent="0.3">
      <c r="A49" s="252"/>
      <c r="B49" s="286"/>
      <c r="C49" s="28" t="s">
        <v>72</v>
      </c>
      <c r="D49" s="23">
        <v>1756160</v>
      </c>
      <c r="E49" s="290"/>
    </row>
    <row r="50" spans="1:5" x14ac:dyDescent="0.3">
      <c r="A50" s="252"/>
      <c r="B50" s="286"/>
      <c r="C50" s="29" t="s">
        <v>73</v>
      </c>
      <c r="D50" s="23">
        <v>1756160</v>
      </c>
      <c r="E50" s="291"/>
    </row>
    <row r="51" spans="1:5" ht="43.2" x14ac:dyDescent="0.3">
      <c r="A51" s="253"/>
      <c r="B51" s="288"/>
      <c r="C51" s="30" t="s">
        <v>74</v>
      </c>
      <c r="D51" s="23">
        <v>1050000</v>
      </c>
      <c r="E51" s="31" t="s">
        <v>75</v>
      </c>
    </row>
    <row r="52" spans="1:5" ht="57.6" x14ac:dyDescent="0.3">
      <c r="A52" s="298"/>
      <c r="B52" s="301" t="s">
        <v>76</v>
      </c>
      <c r="C52" s="32" t="s">
        <v>77</v>
      </c>
      <c r="D52" s="33">
        <v>2500000</v>
      </c>
      <c r="E52" s="304" t="s">
        <v>37</v>
      </c>
    </row>
    <row r="53" spans="1:5" ht="43.2" x14ac:dyDescent="0.3">
      <c r="A53" s="299"/>
      <c r="B53" s="302"/>
      <c r="C53" s="32" t="s">
        <v>78</v>
      </c>
      <c r="D53" s="34">
        <v>800000</v>
      </c>
      <c r="E53" s="305"/>
    </row>
    <row r="54" spans="1:5" ht="29.4" thickBot="1" x14ac:dyDescent="0.35">
      <c r="A54" s="300"/>
      <c r="B54" s="303"/>
      <c r="C54" s="32" t="s">
        <v>79</v>
      </c>
      <c r="D54" s="35">
        <v>570000</v>
      </c>
      <c r="E54" s="306"/>
    </row>
    <row r="55" spans="1:5" ht="15.6" thickTop="1" thickBot="1" x14ac:dyDescent="0.35">
      <c r="A55" s="307" t="s">
        <v>80</v>
      </c>
      <c r="B55" s="308"/>
      <c r="C55" s="36" t="s">
        <v>47</v>
      </c>
      <c r="D55" s="37">
        <f>SUM(D36:D54)</f>
        <v>118048617</v>
      </c>
      <c r="E55" s="38"/>
    </row>
    <row r="56" spans="1:5" x14ac:dyDescent="0.3">
      <c r="A56" s="13"/>
      <c r="B56" s="14"/>
      <c r="C56" s="14"/>
      <c r="D56" s="14"/>
      <c r="E56" s="39"/>
    </row>
    <row r="57" spans="1:5" ht="16.2" thickBot="1" x14ac:dyDescent="0.35">
      <c r="A57" s="309" t="s">
        <v>81</v>
      </c>
      <c r="B57" s="310"/>
      <c r="C57" s="310"/>
      <c r="D57" s="310"/>
      <c r="E57" s="311"/>
    </row>
    <row r="58" spans="1:5" x14ac:dyDescent="0.3">
      <c r="A58" s="292" t="s">
        <v>7</v>
      </c>
      <c r="B58" s="294" t="s">
        <v>8</v>
      </c>
      <c r="C58" s="295" t="s">
        <v>9</v>
      </c>
      <c r="D58" s="294" t="s">
        <v>10</v>
      </c>
      <c r="E58" s="296" t="s">
        <v>11</v>
      </c>
    </row>
    <row r="59" spans="1:5" ht="15" thickBot="1" x14ac:dyDescent="0.35">
      <c r="A59" s="293"/>
      <c r="B59" s="260"/>
      <c r="C59" s="262"/>
      <c r="D59" s="260"/>
      <c r="E59" s="297"/>
    </row>
    <row r="60" spans="1:5" ht="28.5" customHeight="1" x14ac:dyDescent="0.3">
      <c r="A60" s="312" t="s">
        <v>82</v>
      </c>
      <c r="B60" s="267" t="s">
        <v>83</v>
      </c>
      <c r="C60" s="40" t="s">
        <v>84</v>
      </c>
      <c r="D60" s="41">
        <v>150000</v>
      </c>
      <c r="E60" s="314" t="s">
        <v>85</v>
      </c>
    </row>
    <row r="61" spans="1:5" ht="28.8" x14ac:dyDescent="0.3">
      <c r="A61" s="312"/>
      <c r="B61" s="267"/>
      <c r="C61" s="40" t="s">
        <v>86</v>
      </c>
      <c r="D61" s="42">
        <v>15000</v>
      </c>
      <c r="E61" s="315"/>
    </row>
    <row r="62" spans="1:5" ht="72" x14ac:dyDescent="0.3">
      <c r="A62" s="312"/>
      <c r="B62" s="267"/>
      <c r="C62" s="43" t="s">
        <v>87</v>
      </c>
      <c r="D62" s="42">
        <v>31337717</v>
      </c>
      <c r="E62" s="31" t="s">
        <v>88</v>
      </c>
    </row>
    <row r="63" spans="1:5" ht="57.6" x14ac:dyDescent="0.3">
      <c r="A63" s="312"/>
      <c r="B63" s="267"/>
      <c r="C63" s="40" t="s">
        <v>89</v>
      </c>
      <c r="D63" s="42">
        <v>15000</v>
      </c>
      <c r="E63" s="31" t="s">
        <v>90</v>
      </c>
    </row>
    <row r="64" spans="1:5" ht="28.8" x14ac:dyDescent="0.3">
      <c r="A64" s="312"/>
      <c r="B64" s="267"/>
      <c r="C64" s="43" t="s">
        <v>91</v>
      </c>
      <c r="D64" s="42">
        <v>15000</v>
      </c>
      <c r="E64" s="31" t="s">
        <v>17</v>
      </c>
    </row>
    <row r="65" spans="1:5" ht="72" x14ac:dyDescent="0.3">
      <c r="A65" s="312"/>
      <c r="B65" s="267" t="s">
        <v>92</v>
      </c>
      <c r="C65" s="44" t="s">
        <v>93</v>
      </c>
      <c r="D65" s="5">
        <v>92935000</v>
      </c>
      <c r="E65" s="6" t="s">
        <v>94</v>
      </c>
    </row>
    <row r="66" spans="1:5" ht="58.2" thickBot="1" x14ac:dyDescent="0.35">
      <c r="A66" s="312"/>
      <c r="B66" s="267"/>
      <c r="C66" s="45" t="s">
        <v>95</v>
      </c>
      <c r="D66" s="5">
        <v>7935000</v>
      </c>
      <c r="E66" s="6" t="s">
        <v>94</v>
      </c>
    </row>
    <row r="67" spans="1:5" ht="57.6" x14ac:dyDescent="0.3">
      <c r="A67" s="312"/>
      <c r="B67" s="316" t="s">
        <v>96</v>
      </c>
      <c r="C67" s="45" t="s">
        <v>97</v>
      </c>
      <c r="D67" s="41">
        <v>51000200</v>
      </c>
      <c r="E67" s="9" t="s">
        <v>98</v>
      </c>
    </row>
    <row r="68" spans="1:5" ht="43.2" x14ac:dyDescent="0.3">
      <c r="A68" s="312"/>
      <c r="B68" s="316"/>
      <c r="C68" s="40" t="s">
        <v>99</v>
      </c>
      <c r="D68" s="42">
        <v>51000200</v>
      </c>
      <c r="E68" s="9" t="s">
        <v>100</v>
      </c>
    </row>
    <row r="69" spans="1:5" ht="86.4" x14ac:dyDescent="0.3">
      <c r="A69" s="312"/>
      <c r="B69" s="316"/>
      <c r="C69" s="40" t="s">
        <v>101</v>
      </c>
      <c r="D69" s="42">
        <v>3000150</v>
      </c>
      <c r="E69" s="9" t="s">
        <v>102</v>
      </c>
    </row>
    <row r="70" spans="1:5" ht="87" thickBot="1" x14ac:dyDescent="0.35">
      <c r="A70" s="313"/>
      <c r="B70" s="317"/>
      <c r="C70" s="47" t="s">
        <v>103</v>
      </c>
      <c r="D70" s="48"/>
      <c r="E70" s="49" t="s">
        <v>102</v>
      </c>
    </row>
    <row r="71" spans="1:5" ht="57.6" x14ac:dyDescent="0.3">
      <c r="A71" s="300"/>
      <c r="B71" s="327" t="s">
        <v>104</v>
      </c>
      <c r="C71" s="50" t="s">
        <v>105</v>
      </c>
      <c r="D71" s="51">
        <v>192547</v>
      </c>
      <c r="E71" s="52" t="s">
        <v>106</v>
      </c>
    </row>
    <row r="72" spans="1:5" ht="57.6" x14ac:dyDescent="0.3">
      <c r="A72" s="326"/>
      <c r="B72" s="328"/>
      <c r="C72" s="53" t="s">
        <v>107</v>
      </c>
      <c r="D72" s="42">
        <v>286675</v>
      </c>
      <c r="E72" s="31" t="s">
        <v>106</v>
      </c>
    </row>
    <row r="73" spans="1:5" ht="57.6" x14ac:dyDescent="0.3">
      <c r="A73" s="326"/>
      <c r="B73" s="328"/>
      <c r="C73" s="40" t="s">
        <v>108</v>
      </c>
      <c r="D73" s="42">
        <v>3000150</v>
      </c>
      <c r="E73" s="31" t="s">
        <v>109</v>
      </c>
    </row>
    <row r="74" spans="1:5" ht="57.6" x14ac:dyDescent="0.3">
      <c r="A74" s="326"/>
      <c r="B74" s="329"/>
      <c r="C74" s="40" t="s">
        <v>110</v>
      </c>
      <c r="D74" s="5"/>
      <c r="E74" s="31" t="s">
        <v>109</v>
      </c>
    </row>
    <row r="75" spans="1:5" ht="28.8" x14ac:dyDescent="0.3">
      <c r="A75" s="326"/>
      <c r="B75" s="330" t="s">
        <v>111</v>
      </c>
      <c r="C75" s="53" t="s">
        <v>112</v>
      </c>
      <c r="D75" s="5">
        <v>3000150</v>
      </c>
      <c r="E75" s="331" t="s">
        <v>102</v>
      </c>
    </row>
    <row r="76" spans="1:5" ht="43.2" x14ac:dyDescent="0.3">
      <c r="A76" s="326"/>
      <c r="B76" s="328"/>
      <c r="C76" s="53" t="s">
        <v>113</v>
      </c>
      <c r="D76" s="5">
        <v>3000000</v>
      </c>
      <c r="E76" s="332"/>
    </row>
    <row r="77" spans="1:5" x14ac:dyDescent="0.3">
      <c r="A77" s="326"/>
      <c r="B77" s="328"/>
      <c r="C77" s="334" t="s">
        <v>114</v>
      </c>
      <c r="D77" s="318">
        <v>1500000</v>
      </c>
      <c r="E77" s="332"/>
    </row>
    <row r="78" spans="1:5" ht="27.75" customHeight="1" x14ac:dyDescent="0.3">
      <c r="A78" s="54"/>
      <c r="B78" s="329"/>
      <c r="C78" s="334"/>
      <c r="D78" s="319"/>
      <c r="E78" s="333"/>
    </row>
    <row r="79" spans="1:5" ht="15" thickBot="1" x14ac:dyDescent="0.35">
      <c r="A79" s="320" t="s">
        <v>115</v>
      </c>
      <c r="B79" s="321"/>
      <c r="C79" s="55" t="s">
        <v>47</v>
      </c>
      <c r="D79" s="56">
        <f>SUM(D60:D78)</f>
        <v>248382789</v>
      </c>
      <c r="E79" s="57"/>
    </row>
    <row r="80" spans="1:5" x14ac:dyDescent="0.3">
      <c r="A80" s="13"/>
      <c r="B80" s="14"/>
      <c r="C80" s="14"/>
      <c r="D80" s="14"/>
      <c r="E80" s="39"/>
    </row>
    <row r="81" spans="1:5" ht="15" thickBot="1" x14ac:dyDescent="0.35">
      <c r="A81" s="322" t="s">
        <v>116</v>
      </c>
      <c r="B81" s="256"/>
      <c r="C81" s="256"/>
      <c r="D81" s="256"/>
      <c r="E81" s="323"/>
    </row>
    <row r="82" spans="1:5" x14ac:dyDescent="0.3">
      <c r="A82" s="273" t="s">
        <v>7</v>
      </c>
      <c r="B82" s="273" t="s">
        <v>8</v>
      </c>
      <c r="C82" s="275" t="s">
        <v>9</v>
      </c>
      <c r="D82" s="273" t="s">
        <v>10</v>
      </c>
      <c r="E82" s="296" t="s">
        <v>11</v>
      </c>
    </row>
    <row r="83" spans="1:5" ht="15" thickBot="1" x14ac:dyDescent="0.35">
      <c r="A83" s="324"/>
      <c r="B83" s="324"/>
      <c r="C83" s="325"/>
      <c r="D83" s="324"/>
      <c r="E83" s="297"/>
    </row>
    <row r="84" spans="1:5" ht="48" customHeight="1" thickBot="1" x14ac:dyDescent="0.35">
      <c r="A84" s="335" t="s">
        <v>117</v>
      </c>
      <c r="B84" s="338" t="s">
        <v>118</v>
      </c>
      <c r="C84" s="58" t="s">
        <v>119</v>
      </c>
      <c r="D84" s="59">
        <v>11160000</v>
      </c>
      <c r="E84" s="340" t="s">
        <v>120</v>
      </c>
    </row>
    <row r="85" spans="1:5" ht="84.75" customHeight="1" thickBot="1" x14ac:dyDescent="0.35">
      <c r="A85" s="336"/>
      <c r="B85" s="339"/>
      <c r="C85" s="58" t="s">
        <v>121</v>
      </c>
      <c r="D85" s="60"/>
      <c r="E85" s="341"/>
    </row>
    <row r="86" spans="1:5" ht="87" thickBot="1" x14ac:dyDescent="0.35">
      <c r="A86" s="337"/>
      <c r="B86" s="61" t="s">
        <v>122</v>
      </c>
      <c r="C86" s="62" t="s">
        <v>123</v>
      </c>
      <c r="D86" s="59">
        <v>6500000</v>
      </c>
      <c r="E86" s="342"/>
    </row>
    <row r="87" spans="1:5" ht="15.6" thickTop="1" thickBot="1" x14ac:dyDescent="0.35">
      <c r="A87" s="343" t="s">
        <v>124</v>
      </c>
      <c r="B87" s="344"/>
      <c r="C87" s="63" t="s">
        <v>47</v>
      </c>
      <c r="D87" s="64">
        <f>SUM(D84:D86)</f>
        <v>17660000</v>
      </c>
      <c r="E87" s="65"/>
    </row>
    <row r="88" spans="1:5" ht="15.6" thickTop="1" thickBot="1" x14ac:dyDescent="0.35">
      <c r="A88" s="307" t="s">
        <v>125</v>
      </c>
      <c r="B88" s="308"/>
      <c r="C88" s="36" t="s">
        <v>47</v>
      </c>
      <c r="D88" s="37">
        <f>+D87+D79+D55+D31</f>
        <v>799796036</v>
      </c>
      <c r="E88" s="65"/>
    </row>
  </sheetData>
  <mergeCells count="67">
    <mergeCell ref="A84:A86"/>
    <mergeCell ref="B84:B85"/>
    <mergeCell ref="E84:E86"/>
    <mergeCell ref="A87:B87"/>
    <mergeCell ref="A88:B88"/>
    <mergeCell ref="D77:D78"/>
    <mergeCell ref="A79:B79"/>
    <mergeCell ref="A81:E81"/>
    <mergeCell ref="A82:A83"/>
    <mergeCell ref="B82:B83"/>
    <mergeCell ref="C82:C83"/>
    <mergeCell ref="D82:D83"/>
    <mergeCell ref="E82:E83"/>
    <mergeCell ref="A71:A77"/>
    <mergeCell ref="B71:B74"/>
    <mergeCell ref="B75:B78"/>
    <mergeCell ref="E75:E78"/>
    <mergeCell ref="C77:C78"/>
    <mergeCell ref="A60:A70"/>
    <mergeCell ref="B60:B64"/>
    <mergeCell ref="E60:E61"/>
    <mergeCell ref="B65:B66"/>
    <mergeCell ref="B67:B70"/>
    <mergeCell ref="B48:B51"/>
    <mergeCell ref="E48:E50"/>
    <mergeCell ref="A58:A59"/>
    <mergeCell ref="B58:B59"/>
    <mergeCell ref="C58:C59"/>
    <mergeCell ref="D58:D59"/>
    <mergeCell ref="E58:E59"/>
    <mergeCell ref="A52:A54"/>
    <mergeCell ref="B52:B54"/>
    <mergeCell ref="E52:E54"/>
    <mergeCell ref="A55:B55"/>
    <mergeCell ref="A57:E57"/>
    <mergeCell ref="B36:B38"/>
    <mergeCell ref="E36:E38"/>
    <mergeCell ref="B39:B41"/>
    <mergeCell ref="E39:E40"/>
    <mergeCell ref="B43:B45"/>
    <mergeCell ref="E43:E45"/>
    <mergeCell ref="A34:A35"/>
    <mergeCell ref="B34:B35"/>
    <mergeCell ref="C34:C35"/>
    <mergeCell ref="D34:D35"/>
    <mergeCell ref="E34:E35"/>
    <mergeCell ref="B10:B16"/>
    <mergeCell ref="B17:B22"/>
    <mergeCell ref="A23:A29"/>
    <mergeCell ref="B23:B28"/>
    <mergeCell ref="A33:E33"/>
    <mergeCell ref="A6:E6"/>
    <mergeCell ref="A36:A47"/>
    <mergeCell ref="A48:A51"/>
    <mergeCell ref="A1:E1"/>
    <mergeCell ref="A2:E2"/>
    <mergeCell ref="A3:E3"/>
    <mergeCell ref="A4:E4"/>
    <mergeCell ref="A5:E5"/>
    <mergeCell ref="A31:B31"/>
    <mergeCell ref="A7:E7"/>
    <mergeCell ref="A8:A9"/>
    <mergeCell ref="B8:B9"/>
    <mergeCell ref="C8:C9"/>
    <mergeCell ref="D8:D9"/>
    <mergeCell ref="E8:E9"/>
    <mergeCell ref="A10:A22"/>
  </mergeCells>
  <printOptions horizontalCentered="1"/>
  <pageMargins left="0.70866141732283472" right="0.70866141732283472" top="0.35433070866141736" bottom="0.35433070866141736" header="0.31496062992125984" footer="0.31496062992125984"/>
  <pageSetup paperSize="5" scale="56" fitToWidth="20" fitToHeight="20" orientation="portrait" r:id="rId1"/>
  <headerFooter>
    <oddFooter>&amp;C&amp;P&amp;R&amp;F</oddFooter>
  </headerFooter>
  <rowBreaks count="1" manualBreakCount="1">
    <brk id="47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57"/>
  <sheetViews>
    <sheetView view="pageBreakPreview" topLeftCell="A18" zoomScaleNormal="100" zoomScaleSheetLayoutView="100" workbookViewId="0">
      <selection activeCell="E25" sqref="E25"/>
    </sheetView>
  </sheetViews>
  <sheetFormatPr baseColWidth="10" defaultColWidth="9.109375" defaultRowHeight="14.4" x14ac:dyDescent="0.3"/>
  <cols>
    <col min="1" max="1" width="38.109375" customWidth="1"/>
    <col min="2" max="2" width="11" customWidth="1"/>
    <col min="3" max="3" width="10.44140625" customWidth="1"/>
    <col min="4" max="4" width="11.109375" customWidth="1"/>
    <col min="5" max="5" width="25.5546875" customWidth="1"/>
    <col min="6" max="6" width="24.44140625" customWidth="1"/>
    <col min="7" max="9" width="15.44140625" customWidth="1"/>
    <col min="10" max="10" width="16.5546875" customWidth="1"/>
    <col min="11" max="11" width="17.44140625" customWidth="1"/>
    <col min="12" max="12" width="14.6640625" customWidth="1"/>
    <col min="13" max="13" width="14.109375" customWidth="1"/>
    <col min="14" max="14" width="14.44140625" customWidth="1"/>
  </cols>
  <sheetData>
    <row r="1" spans="1:14" ht="36" customHeight="1" x14ac:dyDescent="0.3">
      <c r="A1" s="345" t="s">
        <v>205</v>
      </c>
      <c r="B1" s="346"/>
      <c r="C1" s="346"/>
      <c r="D1" s="346"/>
      <c r="E1" s="346"/>
      <c r="F1" s="346"/>
      <c r="G1" s="346"/>
      <c r="H1" s="346"/>
      <c r="I1" s="346"/>
      <c r="J1" s="346"/>
    </row>
    <row r="2" spans="1:14" ht="39.75" customHeight="1" x14ac:dyDescent="0.3">
      <c r="A2" s="346"/>
      <c r="B2" s="346"/>
      <c r="C2" s="346"/>
      <c r="D2" s="346"/>
      <c r="E2" s="346"/>
      <c r="F2" s="346"/>
      <c r="G2" s="346"/>
      <c r="H2" s="346"/>
      <c r="I2" s="346"/>
      <c r="J2" s="346"/>
    </row>
    <row r="3" spans="1:14" ht="64.5" customHeight="1" thickBot="1" x14ac:dyDescent="0.35">
      <c r="A3" s="347"/>
      <c r="B3" s="347"/>
      <c r="C3" s="347"/>
      <c r="D3" s="347"/>
      <c r="E3" s="347"/>
      <c r="F3" s="347"/>
      <c r="G3" s="347"/>
      <c r="H3" s="347"/>
      <c r="I3" s="347"/>
      <c r="J3" s="347"/>
    </row>
    <row r="4" spans="1:14" ht="27" customHeight="1" thickTop="1" x14ac:dyDescent="0.3">
      <c r="A4" s="210"/>
      <c r="B4" s="211"/>
      <c r="C4" s="211"/>
      <c r="D4" s="211"/>
      <c r="E4" s="211"/>
      <c r="F4" s="212"/>
      <c r="G4" s="348" t="s">
        <v>206</v>
      </c>
      <c r="H4" s="349"/>
      <c r="I4" s="350" t="s">
        <v>207</v>
      </c>
      <c r="J4" s="351"/>
    </row>
    <row r="5" spans="1:14" ht="27" customHeight="1" x14ac:dyDescent="0.3">
      <c r="A5" s="213" t="s">
        <v>208</v>
      </c>
      <c r="B5" s="214" t="s">
        <v>209</v>
      </c>
      <c r="C5" s="214" t="s">
        <v>210</v>
      </c>
      <c r="D5" s="214" t="s">
        <v>211</v>
      </c>
      <c r="E5" s="214" t="s">
        <v>212</v>
      </c>
      <c r="F5" s="215" t="s">
        <v>213</v>
      </c>
      <c r="G5" s="216" t="s">
        <v>214</v>
      </c>
      <c r="H5" s="216" t="s">
        <v>215</v>
      </c>
      <c r="I5" s="216" t="s">
        <v>216</v>
      </c>
      <c r="J5" s="217" t="s">
        <v>217</v>
      </c>
    </row>
    <row r="6" spans="1:14" ht="27" customHeight="1" x14ac:dyDescent="0.3">
      <c r="A6" s="189" t="s">
        <v>218</v>
      </c>
      <c r="B6" s="119"/>
      <c r="C6" s="119"/>
      <c r="D6" s="119"/>
      <c r="E6" s="119"/>
      <c r="F6" s="120"/>
      <c r="G6" s="121"/>
      <c r="H6" s="121"/>
      <c r="I6" s="121"/>
      <c r="J6" s="190"/>
    </row>
    <row r="7" spans="1:14" ht="85.5" customHeight="1" x14ac:dyDescent="0.3">
      <c r="A7" s="191" t="s">
        <v>219</v>
      </c>
      <c r="B7" s="122">
        <v>2</v>
      </c>
      <c r="C7" s="122">
        <v>2.2999999999999998</v>
      </c>
      <c r="D7" s="123" t="s">
        <v>220</v>
      </c>
      <c r="E7" s="153" t="s">
        <v>221</v>
      </c>
      <c r="F7" s="124" t="s">
        <v>222</v>
      </c>
      <c r="G7" s="125">
        <v>80</v>
      </c>
      <c r="H7" s="126">
        <v>35263670</v>
      </c>
      <c r="I7" s="126">
        <v>25000000</v>
      </c>
      <c r="J7" s="192">
        <v>57</v>
      </c>
    </row>
    <row r="8" spans="1:14" ht="51.75" customHeight="1" x14ac:dyDescent="0.3">
      <c r="A8" s="193" t="s">
        <v>223</v>
      </c>
      <c r="B8" s="122">
        <v>2</v>
      </c>
      <c r="C8" s="122">
        <v>2.2999999999999998</v>
      </c>
      <c r="D8" s="122" t="s">
        <v>220</v>
      </c>
      <c r="E8" s="127" t="s">
        <v>224</v>
      </c>
      <c r="F8" s="128" t="s">
        <v>225</v>
      </c>
      <c r="G8" s="125">
        <v>52</v>
      </c>
      <c r="H8" s="129">
        <v>100155925</v>
      </c>
      <c r="I8" s="126">
        <v>104132668</v>
      </c>
      <c r="J8" s="192">
        <v>52</v>
      </c>
      <c r="L8" s="130"/>
    </row>
    <row r="9" spans="1:14" ht="66.75" customHeight="1" x14ac:dyDescent="0.3">
      <c r="A9" s="193" t="s">
        <v>226</v>
      </c>
      <c r="B9" s="122">
        <v>2</v>
      </c>
      <c r="C9" s="122">
        <v>2.2999999999999998</v>
      </c>
      <c r="D9" s="122" t="s">
        <v>220</v>
      </c>
      <c r="E9" s="127" t="s">
        <v>227</v>
      </c>
      <c r="F9" s="131" t="s">
        <v>228</v>
      </c>
      <c r="G9" s="125">
        <v>40</v>
      </c>
      <c r="H9" s="132">
        <v>5096092</v>
      </c>
      <c r="I9" s="126">
        <v>4931384</v>
      </c>
      <c r="J9" s="192">
        <v>40</v>
      </c>
      <c r="K9">
        <f>+I9/4</f>
        <v>1232846</v>
      </c>
      <c r="L9" s="130"/>
    </row>
    <row r="10" spans="1:14" ht="66.75" customHeight="1" x14ac:dyDescent="0.3">
      <c r="A10" s="194" t="s">
        <v>229</v>
      </c>
      <c r="B10" s="122">
        <v>2</v>
      </c>
      <c r="C10" s="122">
        <v>2.2999999999999998</v>
      </c>
      <c r="D10" s="122" t="s">
        <v>220</v>
      </c>
      <c r="E10" s="133" t="s">
        <v>230</v>
      </c>
      <c r="F10" s="134" t="s">
        <v>231</v>
      </c>
      <c r="G10" s="161">
        <v>52</v>
      </c>
      <c r="H10" s="126">
        <v>4628750</v>
      </c>
      <c r="I10" s="126">
        <v>3500000</v>
      </c>
      <c r="J10" s="195">
        <v>40</v>
      </c>
      <c r="L10" s="130"/>
      <c r="M10" s="8"/>
    </row>
    <row r="11" spans="1:14" ht="36.75" customHeight="1" x14ac:dyDescent="0.3">
      <c r="A11" s="196" t="s">
        <v>232</v>
      </c>
      <c r="B11" s="122">
        <v>2</v>
      </c>
      <c r="C11" s="122">
        <v>2.2999999999999998</v>
      </c>
      <c r="D11" s="122" t="s">
        <v>220</v>
      </c>
      <c r="E11" s="127" t="s">
        <v>233</v>
      </c>
      <c r="F11" s="124" t="s">
        <v>234</v>
      </c>
      <c r="G11" s="125">
        <v>2</v>
      </c>
      <c r="H11" s="132">
        <v>2998349</v>
      </c>
      <c r="I11" s="126">
        <v>3619188</v>
      </c>
      <c r="J11" s="192">
        <v>2</v>
      </c>
      <c r="L11" s="130"/>
    </row>
    <row r="12" spans="1:14" ht="42.75" customHeight="1" x14ac:dyDescent="0.3">
      <c r="A12" s="196" t="s">
        <v>235</v>
      </c>
      <c r="B12" s="122">
        <v>2</v>
      </c>
      <c r="C12" s="122">
        <v>2.2999999999999998</v>
      </c>
      <c r="D12" s="122" t="s">
        <v>220</v>
      </c>
      <c r="E12" s="127" t="s">
        <v>236</v>
      </c>
      <c r="F12" s="124" t="s">
        <v>237</v>
      </c>
      <c r="G12" s="125">
        <v>1</v>
      </c>
      <c r="H12" s="132">
        <v>47000000</v>
      </c>
      <c r="I12" s="126">
        <v>0</v>
      </c>
      <c r="J12" s="192">
        <v>0</v>
      </c>
      <c r="L12" s="130"/>
      <c r="N12" s="8"/>
    </row>
    <row r="13" spans="1:14" ht="33" customHeight="1" x14ac:dyDescent="0.3">
      <c r="A13" s="196"/>
      <c r="B13" s="122"/>
      <c r="C13" s="122"/>
      <c r="D13" s="122"/>
      <c r="E13" s="127"/>
      <c r="F13" s="124"/>
      <c r="G13" s="125"/>
      <c r="H13" s="126">
        <f>SUM(H7:H12)</f>
        <v>195142786</v>
      </c>
      <c r="I13" s="126">
        <f>SUM(I7:I12)</f>
        <v>141183240</v>
      </c>
      <c r="J13" s="192"/>
      <c r="K13" s="8"/>
      <c r="L13" s="130"/>
    </row>
    <row r="14" spans="1:14" ht="33" customHeight="1" x14ac:dyDescent="0.3">
      <c r="A14" s="218" t="s">
        <v>238</v>
      </c>
      <c r="B14" s="219"/>
      <c r="C14" s="219"/>
      <c r="D14" s="220"/>
      <c r="E14" s="221"/>
      <c r="F14" s="222"/>
      <c r="G14" s="223"/>
      <c r="H14" s="224"/>
      <c r="I14" s="223"/>
      <c r="J14" s="225"/>
      <c r="L14" s="130"/>
    </row>
    <row r="15" spans="1:14" ht="74.25" customHeight="1" x14ac:dyDescent="0.3">
      <c r="A15" s="193" t="s">
        <v>239</v>
      </c>
      <c r="B15" s="122">
        <v>2</v>
      </c>
      <c r="C15" s="122">
        <v>2.2999999999999998</v>
      </c>
      <c r="D15" s="122" t="s">
        <v>220</v>
      </c>
      <c r="E15" s="135" t="s">
        <v>240</v>
      </c>
      <c r="F15" s="124" t="s">
        <v>241</v>
      </c>
      <c r="G15" s="125">
        <v>45</v>
      </c>
      <c r="H15" s="132">
        <v>13811627</v>
      </c>
      <c r="I15" s="132">
        <v>4649966</v>
      </c>
      <c r="J15" s="192">
        <v>15</v>
      </c>
      <c r="K15" s="130"/>
      <c r="L15" s="130"/>
    </row>
    <row r="16" spans="1:14" ht="66" customHeight="1" x14ac:dyDescent="0.3">
      <c r="A16" s="197" t="s">
        <v>242</v>
      </c>
      <c r="B16" s="122">
        <v>2</v>
      </c>
      <c r="C16" s="122">
        <v>2.2999999999999998</v>
      </c>
      <c r="D16" s="122" t="s">
        <v>220</v>
      </c>
      <c r="E16" s="135" t="s">
        <v>243</v>
      </c>
      <c r="F16" s="131" t="s">
        <v>244</v>
      </c>
      <c r="G16" s="136">
        <v>21</v>
      </c>
      <c r="H16" s="137">
        <v>4457400</v>
      </c>
      <c r="I16" s="132">
        <v>2377543</v>
      </c>
      <c r="J16" s="192">
        <v>12</v>
      </c>
      <c r="K16" s="8"/>
      <c r="L16" s="130"/>
    </row>
    <row r="17" spans="1:12" ht="43.5" customHeight="1" x14ac:dyDescent="0.3">
      <c r="A17" s="198" t="s">
        <v>245</v>
      </c>
      <c r="B17" s="122">
        <v>2</v>
      </c>
      <c r="C17" s="122">
        <v>2.2999999999999998</v>
      </c>
      <c r="D17" s="122" t="s">
        <v>220</v>
      </c>
      <c r="E17" s="138" t="s">
        <v>246</v>
      </c>
      <c r="F17" s="131" t="s">
        <v>247</v>
      </c>
      <c r="G17" s="161">
        <v>1536</v>
      </c>
      <c r="H17" s="137">
        <v>4311113</v>
      </c>
      <c r="I17" s="132">
        <v>1946251</v>
      </c>
      <c r="J17" s="192">
        <v>693</v>
      </c>
      <c r="K17" s="8"/>
      <c r="L17" s="8"/>
    </row>
    <row r="18" spans="1:12" ht="60" customHeight="1" thickBot="1" x14ac:dyDescent="0.35">
      <c r="A18" s="199" t="s">
        <v>248</v>
      </c>
      <c r="B18" s="122">
        <v>2</v>
      </c>
      <c r="C18" s="122">
        <v>2.2999999999999998</v>
      </c>
      <c r="D18" s="122" t="s">
        <v>220</v>
      </c>
      <c r="E18" s="139" t="s">
        <v>249</v>
      </c>
      <c r="F18" s="124" t="s">
        <v>247</v>
      </c>
      <c r="G18" s="125">
        <v>645</v>
      </c>
      <c r="H18" s="137">
        <v>5417226</v>
      </c>
      <c r="I18" s="132">
        <v>1130410</v>
      </c>
      <c r="J18" s="192">
        <v>135</v>
      </c>
      <c r="K18" s="8"/>
      <c r="L18" s="130"/>
    </row>
    <row r="19" spans="1:12" ht="47.25" customHeight="1" x14ac:dyDescent="0.3">
      <c r="A19" s="200" t="s">
        <v>250</v>
      </c>
      <c r="B19" s="122">
        <v>2</v>
      </c>
      <c r="C19" s="122">
        <v>2.2999999999999998</v>
      </c>
      <c r="D19" s="122" t="s">
        <v>220</v>
      </c>
      <c r="E19" s="140" t="s">
        <v>251</v>
      </c>
      <c r="F19" s="124" t="s">
        <v>252</v>
      </c>
      <c r="G19" s="125">
        <v>3</v>
      </c>
      <c r="H19" s="137">
        <v>6900000</v>
      </c>
      <c r="I19" s="132">
        <v>4870923</v>
      </c>
      <c r="J19" s="192">
        <v>2</v>
      </c>
      <c r="K19" s="141"/>
      <c r="L19" s="8"/>
    </row>
    <row r="20" spans="1:12" ht="31.5" customHeight="1" thickBot="1" x14ac:dyDescent="0.35">
      <c r="A20" s="241" t="s">
        <v>253</v>
      </c>
      <c r="B20" s="242">
        <v>2</v>
      </c>
      <c r="C20" s="242">
        <v>2.2999999999999998</v>
      </c>
      <c r="D20" s="242" t="s">
        <v>220</v>
      </c>
      <c r="E20" s="243" t="s">
        <v>254</v>
      </c>
      <c r="F20" s="244" t="s">
        <v>255</v>
      </c>
      <c r="G20" s="165">
        <v>2100</v>
      </c>
      <c r="H20" s="245">
        <v>2200000</v>
      </c>
      <c r="I20" s="246">
        <v>1058896</v>
      </c>
      <c r="J20" s="247">
        <v>1000</v>
      </c>
      <c r="K20" s="144"/>
      <c r="L20" s="8"/>
    </row>
    <row r="21" spans="1:12" ht="31.5" customHeight="1" thickTop="1" x14ac:dyDescent="0.3">
      <c r="A21" s="352" t="s">
        <v>256</v>
      </c>
      <c r="B21" s="353"/>
      <c r="C21" s="353"/>
      <c r="D21" s="353"/>
      <c r="E21" s="353"/>
      <c r="F21" s="237"/>
      <c r="G21" s="238"/>
      <c r="H21" s="239"/>
      <c r="I21" s="238"/>
      <c r="J21" s="240"/>
      <c r="K21" s="144"/>
    </row>
    <row r="22" spans="1:12" ht="41.25" customHeight="1" x14ac:dyDescent="0.3">
      <c r="A22" s="201" t="s">
        <v>257</v>
      </c>
      <c r="B22" s="122">
        <v>2</v>
      </c>
      <c r="C22" s="122">
        <v>2.2999999999999998</v>
      </c>
      <c r="D22" s="122" t="s">
        <v>220</v>
      </c>
      <c r="E22" s="142" t="s">
        <v>258</v>
      </c>
      <c r="F22" s="143" t="s">
        <v>259</v>
      </c>
      <c r="G22" s="161">
        <v>25</v>
      </c>
      <c r="H22" s="126">
        <v>13446717</v>
      </c>
      <c r="I22" s="126">
        <v>8196374</v>
      </c>
      <c r="J22" s="202">
        <v>15</v>
      </c>
      <c r="K22" s="144"/>
    </row>
    <row r="23" spans="1:12" ht="30.75" customHeight="1" x14ac:dyDescent="0.3">
      <c r="A23" s="203" t="s">
        <v>260</v>
      </c>
      <c r="B23" s="122">
        <v>2</v>
      </c>
      <c r="C23" s="122">
        <v>2.2999999999999998</v>
      </c>
      <c r="D23" s="122" t="s">
        <v>220</v>
      </c>
      <c r="E23" s="140" t="s">
        <v>261</v>
      </c>
      <c r="F23" s="131" t="s">
        <v>262</v>
      </c>
      <c r="G23" s="125">
        <v>4</v>
      </c>
      <c r="H23" s="132">
        <v>82110000</v>
      </c>
      <c r="I23" s="126">
        <v>15500000</v>
      </c>
      <c r="J23" s="202">
        <v>1</v>
      </c>
      <c r="K23" s="8"/>
    </row>
    <row r="24" spans="1:12" ht="45.75" customHeight="1" x14ac:dyDescent="0.3">
      <c r="A24" s="204" t="s">
        <v>263</v>
      </c>
      <c r="B24" s="122">
        <v>2</v>
      </c>
      <c r="C24" s="122">
        <v>2.2999999999999998</v>
      </c>
      <c r="D24" s="122" t="s">
        <v>220</v>
      </c>
      <c r="E24" s="153" t="s">
        <v>258</v>
      </c>
      <c r="F24" s="143" t="s">
        <v>264</v>
      </c>
      <c r="G24" s="161">
        <v>13200</v>
      </c>
      <c r="H24" s="155">
        <v>31936328</v>
      </c>
      <c r="I24" s="126">
        <v>9540250</v>
      </c>
      <c r="J24" s="202">
        <v>3943</v>
      </c>
    </row>
    <row r="25" spans="1:12" ht="39.75" customHeight="1" x14ac:dyDescent="0.3">
      <c r="A25" s="201" t="s">
        <v>265</v>
      </c>
      <c r="B25" s="122">
        <v>2</v>
      </c>
      <c r="C25" s="122">
        <v>2.2999999999999998</v>
      </c>
      <c r="D25" s="122" t="s">
        <v>220</v>
      </c>
      <c r="E25" s="142" t="s">
        <v>258</v>
      </c>
      <c r="F25" s="143" t="s">
        <v>265</v>
      </c>
      <c r="G25" s="125">
        <v>1200</v>
      </c>
      <c r="H25" s="132">
        <v>6860716</v>
      </c>
      <c r="I25" s="126">
        <v>5340500</v>
      </c>
      <c r="J25" s="202">
        <v>935</v>
      </c>
      <c r="K25">
        <f>+I25*0.18</f>
        <v>961290</v>
      </c>
      <c r="L25">
        <f>+J25*0.18</f>
        <v>168.29999999999998</v>
      </c>
    </row>
    <row r="26" spans="1:12" ht="39.75" customHeight="1" x14ac:dyDescent="0.3">
      <c r="A26" s="354" t="s">
        <v>266</v>
      </c>
      <c r="B26" s="122">
        <v>2</v>
      </c>
      <c r="C26" s="122">
        <v>2.2999999999999998</v>
      </c>
      <c r="D26" s="122" t="s">
        <v>220</v>
      </c>
      <c r="E26" s="145" t="s">
        <v>267</v>
      </c>
      <c r="F26" s="131" t="s">
        <v>268</v>
      </c>
      <c r="G26" s="125">
        <v>1</v>
      </c>
      <c r="H26" s="356">
        <v>28681000</v>
      </c>
      <c r="I26" s="146">
        <v>6825700</v>
      </c>
      <c r="J26" s="205">
        <v>1</v>
      </c>
      <c r="K26">
        <f>+I25*0.25</f>
        <v>1335125</v>
      </c>
      <c r="L26">
        <f>+J25*0.25</f>
        <v>233.75</v>
      </c>
    </row>
    <row r="27" spans="1:12" ht="39.75" customHeight="1" x14ac:dyDescent="0.3">
      <c r="A27" s="354"/>
      <c r="B27" s="122">
        <v>2</v>
      </c>
      <c r="C27" s="122">
        <v>2.2999999999999998</v>
      </c>
      <c r="D27" s="122" t="s">
        <v>220</v>
      </c>
      <c r="E27" s="145" t="s">
        <v>269</v>
      </c>
      <c r="F27" s="131" t="s">
        <v>270</v>
      </c>
      <c r="G27" s="125">
        <v>1</v>
      </c>
      <c r="H27" s="357"/>
      <c r="I27" s="146">
        <v>3853400</v>
      </c>
      <c r="J27" s="202">
        <v>1</v>
      </c>
      <c r="K27" s="147">
        <f>+I27/4</f>
        <v>963350</v>
      </c>
      <c r="L27">
        <f>+J25*0.34</f>
        <v>317.90000000000003</v>
      </c>
    </row>
    <row r="28" spans="1:12" ht="56.25" customHeight="1" thickBot="1" x14ac:dyDescent="0.35">
      <c r="A28" s="355"/>
      <c r="B28" s="122">
        <v>2</v>
      </c>
      <c r="C28" s="122">
        <v>2.2999999999999998</v>
      </c>
      <c r="D28" s="122" t="s">
        <v>220</v>
      </c>
      <c r="E28" s="122" t="s">
        <v>267</v>
      </c>
      <c r="F28" s="131" t="s">
        <v>271</v>
      </c>
      <c r="G28" s="161">
        <v>8250</v>
      </c>
      <c r="H28" s="358"/>
      <c r="I28" s="146">
        <v>12845800</v>
      </c>
      <c r="J28" s="206">
        <v>3868</v>
      </c>
      <c r="K28" s="8">
        <f>+I28*0.15</f>
        <v>1926870</v>
      </c>
      <c r="L28" s="8">
        <f>+J28*0.15</f>
        <v>580.19999999999993</v>
      </c>
    </row>
    <row r="29" spans="1:12" ht="28.5" customHeight="1" x14ac:dyDescent="0.3">
      <c r="A29" s="207"/>
      <c r="B29" s="149"/>
      <c r="C29" s="149"/>
      <c r="D29" s="148"/>
      <c r="E29" s="148"/>
      <c r="F29" s="150"/>
      <c r="G29" s="151"/>
      <c r="H29" s="152"/>
      <c r="I29" s="151"/>
      <c r="J29" s="208"/>
      <c r="K29">
        <f>+I28*0.2</f>
        <v>2569160</v>
      </c>
      <c r="L29">
        <f>+J28*0.2</f>
        <v>773.6</v>
      </c>
    </row>
    <row r="30" spans="1:12" ht="39.75" customHeight="1" x14ac:dyDescent="0.3">
      <c r="A30" s="227" t="s">
        <v>272</v>
      </c>
      <c r="B30" s="228"/>
      <c r="C30" s="228"/>
      <c r="D30" s="229"/>
      <c r="E30" s="229"/>
      <c r="F30" s="230"/>
      <c r="G30" s="223"/>
      <c r="H30" s="224"/>
      <c r="I30" s="223"/>
      <c r="J30" s="231"/>
      <c r="K30">
        <f>+I28*0.25</f>
        <v>3211450</v>
      </c>
      <c r="L30">
        <f>+J28*0.25</f>
        <v>967</v>
      </c>
    </row>
    <row r="31" spans="1:12" ht="54" customHeight="1" x14ac:dyDescent="0.3">
      <c r="A31" s="361" t="s">
        <v>273</v>
      </c>
      <c r="B31" s="122">
        <v>2</v>
      </c>
      <c r="C31" s="122">
        <v>2.2999999999999998</v>
      </c>
      <c r="D31" s="122" t="s">
        <v>220</v>
      </c>
      <c r="E31" s="142" t="s">
        <v>274</v>
      </c>
      <c r="F31" s="154" t="s">
        <v>275</v>
      </c>
      <c r="G31" s="125">
        <v>13</v>
      </c>
      <c r="H31" s="364">
        <v>36874995</v>
      </c>
      <c r="I31" s="364">
        <v>17229137</v>
      </c>
      <c r="J31" s="162">
        <v>7</v>
      </c>
      <c r="K31">
        <f>+I28*0.4</f>
        <v>5138320</v>
      </c>
      <c r="L31">
        <f>+J28*0.4</f>
        <v>1547.2</v>
      </c>
    </row>
    <row r="32" spans="1:12" ht="38.25" customHeight="1" x14ac:dyDescent="0.3">
      <c r="A32" s="362"/>
      <c r="B32" s="122">
        <v>2</v>
      </c>
      <c r="C32" s="122">
        <v>2.2999999999999998</v>
      </c>
      <c r="D32" s="122" t="s">
        <v>220</v>
      </c>
      <c r="E32" s="156" t="s">
        <v>276</v>
      </c>
      <c r="F32" s="131" t="s">
        <v>277</v>
      </c>
      <c r="G32" s="125">
        <v>20</v>
      </c>
      <c r="H32" s="364"/>
      <c r="I32" s="364"/>
      <c r="J32" s="162">
        <v>9</v>
      </c>
    </row>
    <row r="33" spans="1:12" ht="36.75" customHeight="1" x14ac:dyDescent="0.3">
      <c r="A33" s="363"/>
      <c r="B33" s="122">
        <v>2</v>
      </c>
      <c r="C33" s="122">
        <v>2.2999999999999998</v>
      </c>
      <c r="D33" s="122" t="s">
        <v>220</v>
      </c>
      <c r="E33" s="157" t="s">
        <v>278</v>
      </c>
      <c r="F33" s="131" t="s">
        <v>279</v>
      </c>
      <c r="G33" s="125">
        <v>560000</v>
      </c>
      <c r="H33" s="364"/>
      <c r="I33" s="364"/>
      <c r="J33" s="162">
        <v>261650</v>
      </c>
      <c r="K33">
        <f>13082778-5103459</f>
        <v>7979319</v>
      </c>
      <c r="L33">
        <f>+K33*0.35</f>
        <v>2792761.65</v>
      </c>
    </row>
    <row r="34" spans="1:12" ht="24" customHeight="1" x14ac:dyDescent="0.3">
      <c r="A34" s="209"/>
      <c r="B34" s="122"/>
      <c r="C34" s="122"/>
      <c r="D34" s="157"/>
      <c r="E34" s="157"/>
      <c r="F34" s="131"/>
      <c r="G34" s="125"/>
      <c r="H34" s="126"/>
      <c r="I34" s="125"/>
      <c r="J34" s="208"/>
      <c r="L34">
        <f>+K33-L33</f>
        <v>5186557.3499999996</v>
      </c>
    </row>
    <row r="35" spans="1:12" ht="36.75" customHeight="1" x14ac:dyDescent="0.3">
      <c r="A35" s="218" t="s">
        <v>280</v>
      </c>
      <c r="B35" s="232"/>
      <c r="C35" s="232"/>
      <c r="D35" s="233"/>
      <c r="E35" s="233"/>
      <c r="F35" s="234"/>
      <c r="G35" s="235"/>
      <c r="H35" s="226"/>
      <c r="I35" s="235"/>
      <c r="J35" s="236"/>
    </row>
    <row r="36" spans="1:12" ht="27" customHeight="1" x14ac:dyDescent="0.3">
      <c r="A36" s="365" t="s">
        <v>281</v>
      </c>
      <c r="B36" s="367">
        <v>2</v>
      </c>
      <c r="C36" s="367">
        <v>2.2999999999999998</v>
      </c>
      <c r="D36" s="159" t="s">
        <v>220</v>
      </c>
      <c r="E36" s="369" t="s">
        <v>282</v>
      </c>
      <c r="F36" s="160" t="s">
        <v>283</v>
      </c>
      <c r="G36" s="161">
        <v>4</v>
      </c>
      <c r="H36" s="364">
        <v>67447764</v>
      </c>
      <c r="I36" s="372">
        <v>33633407</v>
      </c>
      <c r="J36" s="162">
        <v>3</v>
      </c>
    </row>
    <row r="37" spans="1:12" ht="65.25" customHeight="1" thickBot="1" x14ac:dyDescent="0.35">
      <c r="A37" s="366"/>
      <c r="B37" s="368"/>
      <c r="C37" s="368"/>
      <c r="D37" s="163" t="s">
        <v>220</v>
      </c>
      <c r="E37" s="370"/>
      <c r="F37" s="164" t="s">
        <v>284</v>
      </c>
      <c r="G37" s="165">
        <v>6900</v>
      </c>
      <c r="H37" s="371"/>
      <c r="I37" s="373"/>
      <c r="J37" s="166">
        <v>4874</v>
      </c>
      <c r="L37">
        <v>13082778</v>
      </c>
    </row>
    <row r="38" spans="1:12" ht="37.5" customHeight="1" thickTop="1" x14ac:dyDescent="0.3">
      <c r="A38" s="158"/>
      <c r="B38" s="158"/>
      <c r="C38" s="158"/>
      <c r="D38" s="158"/>
      <c r="E38" s="158"/>
      <c r="F38" s="158"/>
      <c r="G38" s="158"/>
      <c r="H38" s="359"/>
      <c r="I38" s="158"/>
      <c r="J38" s="158"/>
      <c r="L38">
        <f>2555000/13082778</f>
        <v>0.19529491366436089</v>
      </c>
    </row>
    <row r="39" spans="1:12" ht="15" hidden="1" customHeight="1" x14ac:dyDescent="0.3">
      <c r="A39" s="158"/>
      <c r="B39" s="158"/>
      <c r="C39" s="158"/>
      <c r="D39" s="158"/>
      <c r="E39" s="158"/>
      <c r="F39" s="158"/>
      <c r="G39" s="158"/>
      <c r="H39" s="360"/>
      <c r="I39" s="158"/>
      <c r="J39" s="158"/>
      <c r="L39">
        <f>2548459/L37</f>
        <v>0.19479494339810705</v>
      </c>
    </row>
    <row r="40" spans="1:12" x14ac:dyDescent="0.3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L40">
        <f>5186557/L37</f>
        <v>0.39644156615666792</v>
      </c>
    </row>
    <row r="41" spans="1:12" x14ac:dyDescent="0.3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L41">
        <f>2792762/L37</f>
        <v>0.21346857678086412</v>
      </c>
    </row>
    <row r="42" spans="1:12" x14ac:dyDescent="0.3">
      <c r="A42" s="158"/>
      <c r="B42" s="158"/>
      <c r="C42" s="158"/>
      <c r="D42" s="158"/>
      <c r="E42" s="158"/>
      <c r="F42" s="158"/>
      <c r="G42" s="158"/>
      <c r="H42" s="158"/>
      <c r="I42" s="158"/>
      <c r="J42" s="158"/>
    </row>
    <row r="43" spans="1:12" x14ac:dyDescent="0.3">
      <c r="A43" s="158"/>
      <c r="B43" s="158"/>
      <c r="C43" s="158"/>
      <c r="D43" s="158"/>
      <c r="E43" s="158"/>
      <c r="F43" s="158"/>
      <c r="G43" s="158"/>
      <c r="H43" s="158"/>
      <c r="I43" s="158"/>
      <c r="J43" s="158"/>
    </row>
    <row r="44" spans="1:12" x14ac:dyDescent="0.3">
      <c r="A44" s="158"/>
      <c r="B44" s="158"/>
      <c r="C44" s="158"/>
      <c r="D44" s="158"/>
      <c r="E44" s="158"/>
      <c r="F44" s="158"/>
      <c r="G44" s="158"/>
      <c r="H44" s="158"/>
      <c r="I44" s="158"/>
      <c r="J44" s="158"/>
    </row>
    <row r="45" spans="1:12" x14ac:dyDescent="0.3">
      <c r="A45" s="158"/>
      <c r="B45" s="158"/>
      <c r="C45" s="158"/>
      <c r="D45" s="158"/>
      <c r="E45" s="158"/>
      <c r="F45" s="158"/>
      <c r="G45" s="158"/>
      <c r="H45" s="158"/>
      <c r="I45" s="158"/>
      <c r="J45" s="158"/>
    </row>
    <row r="46" spans="1:12" x14ac:dyDescent="0.3">
      <c r="A46" s="158"/>
      <c r="B46" s="158"/>
      <c r="C46" s="158"/>
      <c r="D46" s="158"/>
      <c r="E46" s="158"/>
      <c r="F46" s="158"/>
      <c r="G46" s="158"/>
      <c r="H46" s="158"/>
      <c r="I46" s="158"/>
      <c r="J46" s="158"/>
    </row>
    <row r="47" spans="1:12" x14ac:dyDescent="0.3">
      <c r="A47" s="158"/>
      <c r="B47" s="158"/>
      <c r="C47" s="158"/>
      <c r="D47" s="158"/>
      <c r="E47" s="158"/>
      <c r="F47" s="158"/>
      <c r="G47" s="158"/>
      <c r="H47" s="158"/>
      <c r="I47" s="158"/>
      <c r="J47" s="158"/>
    </row>
    <row r="48" spans="1:12" x14ac:dyDescent="0.3">
      <c r="A48" s="158"/>
      <c r="B48" s="158"/>
      <c r="C48" s="158"/>
      <c r="D48" s="158"/>
      <c r="E48" s="158"/>
      <c r="F48" s="158"/>
      <c r="G48" s="158"/>
      <c r="H48" s="158"/>
      <c r="I48" s="158"/>
      <c r="J48" s="158"/>
    </row>
    <row r="49" spans="1:10" x14ac:dyDescent="0.3">
      <c r="A49" s="158"/>
      <c r="B49" s="158"/>
      <c r="C49" s="158"/>
      <c r="D49" s="158"/>
      <c r="E49" s="158"/>
      <c r="F49" s="158"/>
      <c r="G49" s="158"/>
      <c r="H49" s="158"/>
      <c r="I49" s="158"/>
      <c r="J49" s="158"/>
    </row>
    <row r="50" spans="1:10" x14ac:dyDescent="0.3">
      <c r="A50" s="158"/>
      <c r="B50" s="158"/>
      <c r="C50" s="158"/>
      <c r="D50" s="158"/>
      <c r="E50" s="158"/>
      <c r="F50" s="158"/>
      <c r="G50" s="158"/>
      <c r="H50" s="158"/>
      <c r="I50" s="158"/>
      <c r="J50" s="158"/>
    </row>
    <row r="51" spans="1:10" x14ac:dyDescent="0.3">
      <c r="A51" s="158"/>
      <c r="B51" s="158"/>
      <c r="C51" s="158"/>
      <c r="D51" s="158"/>
      <c r="E51" s="158"/>
      <c r="F51" s="158"/>
      <c r="G51" s="158"/>
      <c r="H51" s="158"/>
      <c r="I51" s="158"/>
      <c r="J51" s="158"/>
    </row>
    <row r="52" spans="1:10" x14ac:dyDescent="0.3">
      <c r="A52" s="158"/>
      <c r="B52" s="158"/>
      <c r="C52" s="158"/>
      <c r="D52" s="158"/>
      <c r="E52" s="158"/>
      <c r="F52" s="158"/>
      <c r="G52" s="158"/>
      <c r="H52" s="158"/>
      <c r="I52" s="158"/>
      <c r="J52" s="158"/>
    </row>
    <row r="53" spans="1:10" x14ac:dyDescent="0.3">
      <c r="A53" s="158"/>
      <c r="B53" s="158"/>
      <c r="C53" s="158"/>
      <c r="D53" s="158"/>
      <c r="E53" s="158"/>
      <c r="F53" s="158"/>
      <c r="G53" s="158"/>
      <c r="H53" s="158"/>
      <c r="I53" s="158"/>
      <c r="J53" s="158"/>
    </row>
    <row r="54" spans="1:10" x14ac:dyDescent="0.3">
      <c r="A54" s="158"/>
      <c r="B54" s="158"/>
      <c r="C54" s="158"/>
      <c r="D54" s="158"/>
      <c r="E54" s="158"/>
      <c r="F54" s="158"/>
      <c r="G54" s="158"/>
      <c r="H54" s="158"/>
      <c r="I54" s="158"/>
      <c r="J54" s="158"/>
    </row>
    <row r="55" spans="1:10" x14ac:dyDescent="0.3">
      <c r="A55" s="158"/>
      <c r="B55" s="158"/>
      <c r="C55" s="158"/>
      <c r="D55" s="158"/>
      <c r="E55" s="158"/>
      <c r="F55" s="158"/>
      <c r="G55" s="158"/>
      <c r="H55" s="158"/>
      <c r="I55" s="158"/>
      <c r="J55" s="158"/>
    </row>
    <row r="56" spans="1:10" x14ac:dyDescent="0.3">
      <c r="A56" s="158"/>
      <c r="B56" s="158"/>
      <c r="C56" s="158"/>
      <c r="D56" s="158"/>
      <c r="E56" s="158"/>
      <c r="F56" s="158"/>
      <c r="G56" s="158"/>
      <c r="H56" s="158"/>
      <c r="I56" s="158"/>
      <c r="J56" s="158"/>
    </row>
    <row r="57" spans="1:10" x14ac:dyDescent="0.3">
      <c r="A57" s="158"/>
      <c r="B57" s="158"/>
      <c r="C57" s="158"/>
      <c r="D57" s="158"/>
      <c r="E57" s="158"/>
      <c r="F57" s="158"/>
      <c r="G57" s="158"/>
      <c r="H57" s="158"/>
      <c r="I57" s="158"/>
      <c r="J57" s="158"/>
    </row>
  </sheetData>
  <mergeCells count="16">
    <mergeCell ref="H38:H39"/>
    <mergeCell ref="A31:A33"/>
    <mergeCell ref="H31:H33"/>
    <mergeCell ref="I31:I33"/>
    <mergeCell ref="A36:A37"/>
    <mergeCell ref="B36:B37"/>
    <mergeCell ref="C36:C37"/>
    <mergeCell ref="E36:E37"/>
    <mergeCell ref="H36:H37"/>
    <mergeCell ref="I36:I37"/>
    <mergeCell ref="A1:J3"/>
    <mergeCell ref="G4:H4"/>
    <mergeCell ref="I4:J4"/>
    <mergeCell ref="A21:E21"/>
    <mergeCell ref="A26:A28"/>
    <mergeCell ref="H26:H28"/>
  </mergeCells>
  <printOptions horizontalCentered="1"/>
  <pageMargins left="0.31496062992125984" right="0.11811023622047245" top="0.74803149606299213" bottom="0.74803149606299213" header="0.31496062992125984" footer="0.31496062992125984"/>
  <pageSetup scale="66" fitToWidth="20" fitToHeight="20" orientation="landscape" r:id="rId1"/>
  <rowBreaks count="2" manualBreakCount="2">
    <brk id="13" max="9" man="1"/>
    <brk id="2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7"/>
  <sheetViews>
    <sheetView view="pageBreakPreview" topLeftCell="A84" zoomScale="50" zoomScaleSheetLayoutView="50" workbookViewId="0">
      <selection activeCell="C103" sqref="C103"/>
    </sheetView>
  </sheetViews>
  <sheetFormatPr baseColWidth="10" defaultColWidth="11.44140625" defaultRowHeight="13.2" x14ac:dyDescent="0.25"/>
  <cols>
    <col min="1" max="1" width="16.5546875" style="66" customWidth="1"/>
    <col min="2" max="2" width="61.109375" style="66" customWidth="1"/>
    <col min="3" max="3" width="22.5546875" style="66" customWidth="1"/>
    <col min="4" max="4" width="21.6640625" style="66" customWidth="1"/>
    <col min="5" max="5" width="21.109375" style="66" customWidth="1"/>
    <col min="6" max="6" width="28.88671875" style="66" customWidth="1"/>
    <col min="7" max="7" width="17.33203125" style="66" bestFit="1" customWidth="1"/>
    <col min="8" max="16384" width="11.44140625" style="66"/>
  </cols>
  <sheetData>
    <row r="1" spans="1:17" ht="57" customHeight="1" thickBot="1" x14ac:dyDescent="0.3">
      <c r="A1" s="376" t="s">
        <v>126</v>
      </c>
      <c r="B1" s="376"/>
      <c r="C1" s="376"/>
      <c r="D1" s="376"/>
    </row>
    <row r="2" spans="1:17" ht="21.75" customHeight="1" thickTop="1" x14ac:dyDescent="0.25">
      <c r="A2" s="377" t="s">
        <v>127</v>
      </c>
      <c r="B2" s="379" t="s">
        <v>128</v>
      </c>
      <c r="C2" s="379" t="s">
        <v>129</v>
      </c>
      <c r="D2" s="425"/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</row>
    <row r="3" spans="1:17" ht="18" customHeight="1" x14ac:dyDescent="0.25">
      <c r="A3" s="378"/>
      <c r="B3" s="380"/>
      <c r="C3" s="67" t="s">
        <v>130</v>
      </c>
      <c r="D3" s="426" t="s">
        <v>131</v>
      </c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</row>
    <row r="4" spans="1:17" ht="20.100000000000001" customHeight="1" x14ac:dyDescent="0.25">
      <c r="A4" s="68"/>
      <c r="B4" s="69" t="s">
        <v>132</v>
      </c>
      <c r="C4" s="70"/>
      <c r="D4" s="393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</row>
    <row r="5" spans="1:17" s="74" customFormat="1" ht="20.100000000000001" customHeight="1" x14ac:dyDescent="0.25">
      <c r="A5" s="71" t="s">
        <v>133</v>
      </c>
      <c r="B5" s="72" t="s">
        <v>134</v>
      </c>
      <c r="C5" s="73">
        <f>+C6+C12+C17+C22</f>
        <v>415143884</v>
      </c>
      <c r="D5" s="398">
        <f>+D6+D12+D17+D22</f>
        <v>317182584</v>
      </c>
      <c r="E5" s="417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</row>
    <row r="6" spans="1:17" ht="20.100000000000001" customHeight="1" x14ac:dyDescent="0.25">
      <c r="A6" s="75" t="s">
        <v>135</v>
      </c>
      <c r="B6" s="76" t="s">
        <v>136</v>
      </c>
      <c r="C6" s="77">
        <f>SUM(C7:C11)</f>
        <v>123238921</v>
      </c>
      <c r="D6" s="394">
        <f>SUM(D7:D11)</f>
        <v>134722861</v>
      </c>
      <c r="E6" s="411"/>
      <c r="F6" s="411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</row>
    <row r="7" spans="1:17" ht="20.100000000000001" customHeight="1" x14ac:dyDescent="0.25">
      <c r="A7" s="79">
        <v>2.1</v>
      </c>
      <c r="B7" s="80" t="s">
        <v>137</v>
      </c>
      <c r="C7" s="70">
        <v>105179242</v>
      </c>
      <c r="D7" s="393">
        <v>78401197</v>
      </c>
      <c r="E7" s="429">
        <v>3692637.0000000005</v>
      </c>
      <c r="F7" s="411">
        <f>+C7+E7</f>
        <v>108871879</v>
      </c>
      <c r="G7" s="412"/>
      <c r="H7" s="412"/>
      <c r="I7" s="412"/>
      <c r="J7" s="412"/>
      <c r="K7" s="412"/>
      <c r="L7" s="412"/>
      <c r="M7" s="412"/>
      <c r="N7" s="412"/>
      <c r="O7" s="412"/>
      <c r="P7" s="412"/>
      <c r="Q7" s="412"/>
    </row>
    <row r="8" spans="1:17" ht="20.100000000000001" customHeight="1" x14ac:dyDescent="0.25">
      <c r="A8" s="82">
        <v>2.2000000000000002</v>
      </c>
      <c r="B8" s="80" t="s">
        <v>138</v>
      </c>
      <c r="C8" s="70">
        <v>3496955</v>
      </c>
      <c r="D8" s="393">
        <v>1779043</v>
      </c>
      <c r="E8" s="419">
        <v>5724048.0000000009</v>
      </c>
      <c r="F8" s="411">
        <f>+C8+E8</f>
        <v>9221003</v>
      </c>
      <c r="G8" s="412"/>
      <c r="H8" s="412"/>
      <c r="I8" s="412"/>
      <c r="J8" s="412"/>
      <c r="K8" s="412"/>
      <c r="L8" s="412"/>
      <c r="M8" s="412"/>
      <c r="N8" s="412"/>
      <c r="O8" s="412"/>
      <c r="P8" s="412"/>
      <c r="Q8" s="412"/>
    </row>
    <row r="9" spans="1:17" ht="20.100000000000001" customHeight="1" x14ac:dyDescent="0.25">
      <c r="A9" s="82">
        <v>2.2999999999999998</v>
      </c>
      <c r="B9" s="80" t="s">
        <v>139</v>
      </c>
      <c r="C9" s="70">
        <v>4660224</v>
      </c>
      <c r="D9" s="393">
        <v>51857967</v>
      </c>
      <c r="E9" s="419">
        <v>850818</v>
      </c>
      <c r="F9" s="411">
        <f>+C9+E9</f>
        <v>5511042</v>
      </c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</row>
    <row r="10" spans="1:17" ht="20.100000000000001" customHeight="1" x14ac:dyDescent="0.25">
      <c r="A10" s="82">
        <v>2.4</v>
      </c>
      <c r="B10" s="80" t="s">
        <v>140</v>
      </c>
      <c r="C10" s="70">
        <v>3742000</v>
      </c>
      <c r="D10" s="393">
        <v>920000</v>
      </c>
      <c r="E10" s="419">
        <v>1110000</v>
      </c>
      <c r="F10" s="411">
        <f>+E10+C10</f>
        <v>4852000</v>
      </c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</row>
    <row r="11" spans="1:17" ht="20.100000000000001" customHeight="1" x14ac:dyDescent="0.25">
      <c r="A11" s="82">
        <v>2.6</v>
      </c>
      <c r="B11" s="80" t="s">
        <v>141</v>
      </c>
      <c r="C11" s="70">
        <v>6160500</v>
      </c>
      <c r="D11" s="393">
        <v>1764654</v>
      </c>
      <c r="E11" s="411">
        <f>+C10+E10</f>
        <v>4852000</v>
      </c>
      <c r="F11" s="412"/>
      <c r="G11" s="412"/>
      <c r="H11" s="412"/>
      <c r="I11" s="412"/>
      <c r="J11" s="412"/>
      <c r="K11" s="412"/>
      <c r="L11" s="412"/>
      <c r="M11" s="412"/>
      <c r="N11" s="412"/>
      <c r="O11" s="412"/>
      <c r="P11" s="412"/>
      <c r="Q11" s="412"/>
    </row>
    <row r="12" spans="1:17" s="84" customFormat="1" ht="20.100000000000001" customHeight="1" x14ac:dyDescent="0.25">
      <c r="A12" s="83" t="s">
        <v>142</v>
      </c>
      <c r="B12" s="76" t="s">
        <v>143</v>
      </c>
      <c r="C12" s="77">
        <f>SUM(C13:C16)</f>
        <v>116528898</v>
      </c>
      <c r="D12" s="394">
        <f>+SUM(D13:D16)</f>
        <v>76397469</v>
      </c>
      <c r="E12" s="413"/>
      <c r="F12" s="414"/>
      <c r="G12" s="414"/>
      <c r="H12" s="414"/>
      <c r="I12" s="414"/>
      <c r="J12" s="414"/>
      <c r="K12" s="414"/>
      <c r="L12" s="414"/>
      <c r="M12" s="414"/>
      <c r="N12" s="414"/>
      <c r="O12" s="414"/>
      <c r="P12" s="414"/>
      <c r="Q12" s="414"/>
    </row>
    <row r="13" spans="1:17" ht="20.100000000000001" customHeight="1" x14ac:dyDescent="0.25">
      <c r="A13" s="79">
        <v>2.1</v>
      </c>
      <c r="B13" s="80" t="s">
        <v>137</v>
      </c>
      <c r="C13" s="85">
        <v>31533109</v>
      </c>
      <c r="D13" s="393">
        <v>17367476</v>
      </c>
      <c r="E13" s="411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</row>
    <row r="14" spans="1:17" ht="20.100000000000001" customHeight="1" x14ac:dyDescent="0.25">
      <c r="A14" s="82">
        <v>2.2000000000000002</v>
      </c>
      <c r="B14" s="80" t="s">
        <v>138</v>
      </c>
      <c r="C14" s="85">
        <v>42551356</v>
      </c>
      <c r="D14" s="393">
        <v>39127189</v>
      </c>
      <c r="E14" s="411"/>
      <c r="F14" s="412"/>
      <c r="G14" s="412"/>
      <c r="H14" s="412"/>
      <c r="I14" s="412"/>
      <c r="J14" s="412"/>
      <c r="K14" s="412"/>
      <c r="L14" s="412"/>
      <c r="M14" s="412"/>
      <c r="N14" s="412"/>
      <c r="O14" s="412"/>
      <c r="P14" s="412"/>
      <c r="Q14" s="412"/>
    </row>
    <row r="15" spans="1:17" ht="20.100000000000001" customHeight="1" x14ac:dyDescent="0.25">
      <c r="A15" s="82">
        <v>2.2999999999999998</v>
      </c>
      <c r="B15" s="80" t="s">
        <v>139</v>
      </c>
      <c r="C15" s="85">
        <v>19289833</v>
      </c>
      <c r="D15" s="393">
        <v>18152804</v>
      </c>
      <c r="E15" s="411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</row>
    <row r="16" spans="1:17" ht="20.100000000000001" customHeight="1" x14ac:dyDescent="0.25">
      <c r="A16" s="86">
        <v>2.6</v>
      </c>
      <c r="B16" s="80" t="s">
        <v>141</v>
      </c>
      <c r="C16" s="85">
        <v>23154600.000000004</v>
      </c>
      <c r="D16" s="399">
        <v>1750000</v>
      </c>
      <c r="E16" s="411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</row>
    <row r="17" spans="1:17" s="84" customFormat="1" ht="20.100000000000001" customHeight="1" x14ac:dyDescent="0.25">
      <c r="A17" s="83" t="s">
        <v>144</v>
      </c>
      <c r="B17" s="76" t="s">
        <v>145</v>
      </c>
      <c r="C17" s="77">
        <f>SUM(C18:C21)</f>
        <v>116820977</v>
      </c>
      <c r="D17" s="394">
        <f>SUM(D18:D21)</f>
        <v>65522050</v>
      </c>
      <c r="E17" s="413"/>
      <c r="F17" s="414"/>
      <c r="G17" s="414"/>
      <c r="H17" s="414"/>
      <c r="I17" s="414"/>
      <c r="J17" s="414"/>
      <c r="K17" s="414"/>
      <c r="L17" s="414"/>
      <c r="M17" s="414"/>
      <c r="N17" s="414"/>
      <c r="O17" s="414"/>
      <c r="P17" s="414"/>
      <c r="Q17" s="414"/>
    </row>
    <row r="18" spans="1:17" ht="20.100000000000001" customHeight="1" x14ac:dyDescent="0.25">
      <c r="A18" s="79">
        <v>2.1</v>
      </c>
      <c r="B18" s="80" t="s">
        <v>137</v>
      </c>
      <c r="C18" s="85">
        <v>73411192</v>
      </c>
      <c r="D18" s="399">
        <v>47190756</v>
      </c>
      <c r="E18" s="411"/>
      <c r="F18" s="419"/>
      <c r="G18" s="411"/>
      <c r="H18" s="412"/>
      <c r="I18" s="412"/>
      <c r="J18" s="412"/>
      <c r="K18" s="412"/>
      <c r="L18" s="412"/>
      <c r="M18" s="412"/>
      <c r="N18" s="412"/>
      <c r="O18" s="412"/>
      <c r="P18" s="412"/>
      <c r="Q18" s="412"/>
    </row>
    <row r="19" spans="1:17" ht="20.100000000000001" customHeight="1" x14ac:dyDescent="0.25">
      <c r="A19" s="86">
        <v>2.2000000000000002</v>
      </c>
      <c r="B19" s="80" t="s">
        <v>138</v>
      </c>
      <c r="C19" s="85">
        <v>15273600.000000002</v>
      </c>
      <c r="D19" s="399">
        <v>13613573</v>
      </c>
      <c r="E19" s="411"/>
      <c r="F19" s="412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</row>
    <row r="20" spans="1:17" ht="20.100000000000001" customHeight="1" x14ac:dyDescent="0.25">
      <c r="A20" s="86" t="s">
        <v>146</v>
      </c>
      <c r="B20" s="80" t="s">
        <v>139</v>
      </c>
      <c r="C20" s="85">
        <v>23296585</v>
      </c>
      <c r="D20" s="399">
        <v>4617721</v>
      </c>
      <c r="E20" s="411"/>
      <c r="F20" s="412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</row>
    <row r="21" spans="1:17" ht="20.100000000000001" customHeight="1" x14ac:dyDescent="0.25">
      <c r="A21" s="86">
        <v>2.6</v>
      </c>
      <c r="B21" s="80" t="s">
        <v>141</v>
      </c>
      <c r="C21" s="85">
        <v>4839600</v>
      </c>
      <c r="D21" s="399">
        <v>100000</v>
      </c>
      <c r="E21" s="411"/>
      <c r="F21" s="412"/>
      <c r="G21" s="412"/>
      <c r="H21" s="412"/>
      <c r="I21" s="412"/>
      <c r="J21" s="412"/>
      <c r="K21" s="412"/>
      <c r="L21" s="412"/>
      <c r="M21" s="412"/>
      <c r="N21" s="412"/>
      <c r="O21" s="412"/>
      <c r="P21" s="412"/>
      <c r="Q21" s="412"/>
    </row>
    <row r="22" spans="1:17" s="84" customFormat="1" ht="34.5" customHeight="1" x14ac:dyDescent="0.25">
      <c r="A22" s="87" t="s">
        <v>147</v>
      </c>
      <c r="B22" s="88" t="s">
        <v>148</v>
      </c>
      <c r="C22" s="77">
        <f>SUM(C23:C27)</f>
        <v>58555088</v>
      </c>
      <c r="D22" s="394">
        <f>SUM(D23:D27)</f>
        <v>40540204</v>
      </c>
      <c r="E22" s="430"/>
      <c r="F22" s="414"/>
      <c r="G22" s="414"/>
      <c r="H22" s="414"/>
      <c r="I22" s="414"/>
      <c r="J22" s="414"/>
      <c r="K22" s="414"/>
      <c r="L22" s="414"/>
      <c r="M22" s="414"/>
      <c r="N22" s="414"/>
      <c r="O22" s="414"/>
      <c r="P22" s="414"/>
      <c r="Q22" s="414"/>
    </row>
    <row r="23" spans="1:17" ht="20.100000000000001" customHeight="1" x14ac:dyDescent="0.25">
      <c r="A23" s="79">
        <v>2.1</v>
      </c>
      <c r="B23" s="80" t="s">
        <v>137</v>
      </c>
      <c r="C23" s="85">
        <v>13458415</v>
      </c>
      <c r="D23" s="399">
        <v>12644643</v>
      </c>
      <c r="E23" s="411"/>
      <c r="F23" s="412"/>
      <c r="G23" s="412"/>
      <c r="H23" s="412"/>
      <c r="I23" s="412"/>
      <c r="J23" s="412"/>
      <c r="K23" s="412"/>
      <c r="L23" s="412"/>
      <c r="M23" s="412"/>
      <c r="N23" s="412"/>
      <c r="O23" s="412"/>
      <c r="P23" s="412"/>
      <c r="Q23" s="412"/>
    </row>
    <row r="24" spans="1:17" ht="20.100000000000001" customHeight="1" x14ac:dyDescent="0.25">
      <c r="A24" s="86" t="s">
        <v>149</v>
      </c>
      <c r="B24" s="80" t="s">
        <v>138</v>
      </c>
      <c r="C24" s="85">
        <v>16413540</v>
      </c>
      <c r="D24" s="399">
        <v>6645561</v>
      </c>
      <c r="E24" s="411"/>
      <c r="F24" s="411"/>
      <c r="G24" s="412"/>
      <c r="H24" s="412"/>
      <c r="I24" s="412"/>
      <c r="J24" s="411"/>
      <c r="K24" s="412"/>
      <c r="L24" s="412"/>
      <c r="M24" s="412"/>
      <c r="N24" s="412"/>
      <c r="O24" s="412"/>
      <c r="P24" s="412"/>
      <c r="Q24" s="412"/>
    </row>
    <row r="25" spans="1:17" ht="20.100000000000001" customHeight="1" x14ac:dyDescent="0.25">
      <c r="A25" s="86" t="s">
        <v>146</v>
      </c>
      <c r="B25" s="90" t="s">
        <v>139</v>
      </c>
      <c r="C25" s="85">
        <v>8683133</v>
      </c>
      <c r="D25" s="399">
        <v>1250000</v>
      </c>
      <c r="E25" s="411"/>
      <c r="F25" s="431"/>
      <c r="G25" s="412"/>
      <c r="H25" s="412"/>
      <c r="I25" s="412"/>
      <c r="J25" s="412"/>
      <c r="K25" s="412"/>
      <c r="L25" s="412"/>
      <c r="M25" s="412"/>
      <c r="N25" s="412"/>
      <c r="O25" s="412"/>
      <c r="P25" s="412"/>
      <c r="Q25" s="412"/>
    </row>
    <row r="26" spans="1:17" ht="20.100000000000001" customHeight="1" x14ac:dyDescent="0.25">
      <c r="A26" s="86">
        <v>2.6</v>
      </c>
      <c r="B26" s="90" t="s">
        <v>141</v>
      </c>
      <c r="C26" s="85">
        <v>0</v>
      </c>
      <c r="D26" s="399">
        <v>0</v>
      </c>
      <c r="E26" s="411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412"/>
    </row>
    <row r="27" spans="1:17" ht="20.100000000000001" customHeight="1" x14ac:dyDescent="0.25">
      <c r="A27" s="91">
        <v>2.7</v>
      </c>
      <c r="B27" s="92" t="s">
        <v>150</v>
      </c>
      <c r="C27" s="93">
        <v>20000000</v>
      </c>
      <c r="D27" s="400">
        <v>20000000</v>
      </c>
      <c r="E27" s="411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</row>
    <row r="28" spans="1:17" ht="20.100000000000001" customHeight="1" x14ac:dyDescent="0.25">
      <c r="A28" s="94" t="s">
        <v>151</v>
      </c>
      <c r="B28" s="95" t="s">
        <v>152</v>
      </c>
      <c r="C28" s="96">
        <v>42234348</v>
      </c>
      <c r="D28" s="427"/>
      <c r="E28" s="411">
        <f>+C28</f>
        <v>42234348</v>
      </c>
      <c r="F28" s="411"/>
      <c r="G28" s="411"/>
      <c r="H28" s="412"/>
      <c r="I28" s="412"/>
      <c r="J28" s="412"/>
      <c r="K28" s="412"/>
      <c r="L28" s="412"/>
      <c r="M28" s="412"/>
      <c r="N28" s="412"/>
      <c r="O28" s="412"/>
      <c r="P28" s="412"/>
      <c r="Q28" s="412"/>
    </row>
    <row r="29" spans="1:17" s="74" customFormat="1" ht="45.75" customHeight="1" x14ac:dyDescent="0.25">
      <c r="A29" s="71" t="s">
        <v>153</v>
      </c>
      <c r="B29" s="72" t="s">
        <v>154</v>
      </c>
      <c r="C29" s="73">
        <f>+C30+C34+C38+C43</f>
        <v>43993295</v>
      </c>
      <c r="D29" s="398">
        <f>+D30+D34+D38+D43</f>
        <v>45358072</v>
      </c>
      <c r="E29" s="417">
        <f>+C29</f>
        <v>43993295</v>
      </c>
      <c r="F29" s="417"/>
      <c r="G29" s="418"/>
      <c r="H29" s="418"/>
      <c r="I29" s="418"/>
      <c r="J29" s="418"/>
      <c r="K29" s="418"/>
      <c r="L29" s="418"/>
      <c r="M29" s="418"/>
      <c r="N29" s="418"/>
      <c r="O29" s="418"/>
      <c r="P29" s="418"/>
      <c r="Q29" s="418"/>
    </row>
    <row r="30" spans="1:17" ht="33" customHeight="1" x14ac:dyDescent="0.25">
      <c r="A30" s="97" t="s">
        <v>155</v>
      </c>
      <c r="B30" s="98" t="s">
        <v>156</v>
      </c>
      <c r="C30" s="99">
        <f>SUM(C31:C33)</f>
        <v>21068361</v>
      </c>
      <c r="D30" s="428">
        <f>SUM(D31:D33)</f>
        <v>37050572</v>
      </c>
      <c r="E30" s="411"/>
      <c r="F30" s="412"/>
      <c r="G30" s="431"/>
      <c r="H30" s="412"/>
      <c r="I30" s="412"/>
      <c r="J30" s="412"/>
      <c r="K30" s="412"/>
      <c r="L30" s="412"/>
      <c r="M30" s="412"/>
      <c r="N30" s="412"/>
      <c r="O30" s="412"/>
      <c r="P30" s="412"/>
      <c r="Q30" s="412"/>
    </row>
    <row r="31" spans="1:17" ht="20.100000000000001" customHeight="1" x14ac:dyDescent="0.25">
      <c r="A31" s="79">
        <v>2.1</v>
      </c>
      <c r="B31" s="80" t="s">
        <v>137</v>
      </c>
      <c r="C31" s="70">
        <v>16032887</v>
      </c>
      <c r="D31" s="399">
        <v>5485572</v>
      </c>
      <c r="E31" s="411"/>
      <c r="F31" s="412"/>
      <c r="G31" s="412"/>
      <c r="H31" s="412"/>
      <c r="I31" s="412"/>
      <c r="J31" s="412"/>
      <c r="K31" s="412"/>
      <c r="L31" s="412"/>
      <c r="M31" s="412"/>
      <c r="N31" s="412"/>
      <c r="O31" s="412"/>
      <c r="P31" s="412"/>
      <c r="Q31" s="412"/>
    </row>
    <row r="32" spans="1:17" ht="20.100000000000001" customHeight="1" x14ac:dyDescent="0.25">
      <c r="A32" s="79">
        <v>2.2000000000000002</v>
      </c>
      <c r="B32" s="80" t="s">
        <v>157</v>
      </c>
      <c r="C32" s="85">
        <v>3209502</v>
      </c>
      <c r="D32" s="399">
        <v>815000</v>
      </c>
      <c r="E32" s="432"/>
      <c r="F32" s="412"/>
      <c r="G32" s="412"/>
      <c r="H32" s="412"/>
      <c r="I32" s="412"/>
      <c r="J32" s="412"/>
      <c r="K32" s="412"/>
      <c r="L32" s="412"/>
      <c r="M32" s="412"/>
      <c r="N32" s="412"/>
      <c r="O32" s="412"/>
      <c r="P32" s="412"/>
      <c r="Q32" s="412"/>
    </row>
    <row r="33" spans="1:17" ht="20.100000000000001" customHeight="1" x14ac:dyDescent="0.25">
      <c r="A33" s="86">
        <v>2.2999999999999998</v>
      </c>
      <c r="B33" s="80" t="s">
        <v>139</v>
      </c>
      <c r="C33" s="70">
        <v>1825972</v>
      </c>
      <c r="D33" s="393">
        <v>30750000</v>
      </c>
      <c r="E33" s="411"/>
      <c r="F33" s="412"/>
      <c r="G33" s="412"/>
      <c r="H33" s="412"/>
      <c r="I33" s="412"/>
      <c r="J33" s="412"/>
      <c r="K33" s="412"/>
      <c r="L33" s="412"/>
      <c r="M33" s="412"/>
      <c r="N33" s="412"/>
      <c r="O33" s="412"/>
      <c r="P33" s="412"/>
      <c r="Q33" s="412"/>
    </row>
    <row r="34" spans="1:17" s="84" customFormat="1" ht="36" customHeight="1" x14ac:dyDescent="0.25">
      <c r="A34" s="75" t="s">
        <v>158</v>
      </c>
      <c r="B34" s="76" t="s">
        <v>159</v>
      </c>
      <c r="C34" s="77">
        <f>SUM(C35:C37)</f>
        <v>5468082</v>
      </c>
      <c r="D34" s="394">
        <f>SUM(D35:D37)</f>
        <v>750000</v>
      </c>
      <c r="E34" s="413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</row>
    <row r="35" spans="1:17" ht="20.100000000000001" customHeight="1" x14ac:dyDescent="0.25">
      <c r="A35" s="100">
        <v>2.1</v>
      </c>
      <c r="B35" s="101" t="s">
        <v>137</v>
      </c>
      <c r="C35" s="81">
        <v>2149182</v>
      </c>
      <c r="D35" s="395"/>
      <c r="E35" s="411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</row>
    <row r="36" spans="1:17" ht="20.100000000000001" customHeight="1" x14ac:dyDescent="0.25">
      <c r="A36" s="79">
        <v>2.2000000000000002</v>
      </c>
      <c r="B36" s="80" t="s">
        <v>157</v>
      </c>
      <c r="C36" s="70">
        <v>1665000.0000000002</v>
      </c>
      <c r="D36" s="393">
        <v>550000</v>
      </c>
      <c r="E36" s="411"/>
      <c r="F36" s="412"/>
      <c r="G36" s="412"/>
      <c r="H36" s="412"/>
      <c r="I36" s="412"/>
      <c r="J36" s="412"/>
      <c r="K36" s="412"/>
      <c r="L36" s="412"/>
      <c r="M36" s="412"/>
      <c r="N36" s="412"/>
      <c r="O36" s="412"/>
      <c r="P36" s="412"/>
      <c r="Q36" s="412"/>
    </row>
    <row r="37" spans="1:17" ht="20.100000000000001" customHeight="1" x14ac:dyDescent="0.25">
      <c r="A37" s="79">
        <v>2.2999999999999998</v>
      </c>
      <c r="B37" s="80" t="s">
        <v>139</v>
      </c>
      <c r="C37" s="70">
        <v>1653900.0000000002</v>
      </c>
      <c r="D37" s="393">
        <v>200000</v>
      </c>
      <c r="E37" s="411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412"/>
      <c r="Q37" s="412"/>
    </row>
    <row r="38" spans="1:17" s="84" customFormat="1" ht="37.5" customHeight="1" x14ac:dyDescent="0.25">
      <c r="A38" s="75" t="s">
        <v>160</v>
      </c>
      <c r="B38" s="76" t="s">
        <v>161</v>
      </c>
      <c r="C38" s="77">
        <f>SUM(C39:C42)</f>
        <v>11377503.000000002</v>
      </c>
      <c r="D38" s="394">
        <f>SUM(D39:D42)</f>
        <v>5064000</v>
      </c>
      <c r="E38" s="413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</row>
    <row r="39" spans="1:17" ht="20.100000000000001" customHeight="1" x14ac:dyDescent="0.25">
      <c r="A39" s="100">
        <v>2.1</v>
      </c>
      <c r="B39" s="101" t="s">
        <v>137</v>
      </c>
      <c r="C39" s="81">
        <v>3692637.0000000005</v>
      </c>
      <c r="D39" s="396"/>
      <c r="E39" s="411"/>
      <c r="F39" s="412"/>
      <c r="G39" s="412"/>
      <c r="H39" s="412"/>
      <c r="I39" s="412"/>
      <c r="J39" s="412"/>
      <c r="K39" s="412"/>
      <c r="L39" s="412"/>
      <c r="M39" s="412"/>
      <c r="N39" s="412"/>
      <c r="O39" s="412"/>
      <c r="P39" s="412"/>
      <c r="Q39" s="412"/>
    </row>
    <row r="40" spans="1:17" ht="20.100000000000001" customHeight="1" x14ac:dyDescent="0.25">
      <c r="A40" s="79">
        <v>2.2000000000000002</v>
      </c>
      <c r="B40" s="80" t="s">
        <v>157</v>
      </c>
      <c r="C40" s="70">
        <v>5724048.0000000009</v>
      </c>
      <c r="D40" s="393">
        <v>4964000</v>
      </c>
      <c r="E40" s="411"/>
      <c r="F40" s="412"/>
      <c r="G40" s="412"/>
      <c r="H40" s="412"/>
      <c r="I40" s="412"/>
      <c r="J40" s="412"/>
      <c r="K40" s="412"/>
      <c r="L40" s="412"/>
      <c r="M40" s="412"/>
      <c r="N40" s="412"/>
      <c r="O40" s="412"/>
      <c r="P40" s="412"/>
      <c r="Q40" s="412"/>
    </row>
    <row r="41" spans="1:17" ht="20.100000000000001" customHeight="1" x14ac:dyDescent="0.25">
      <c r="A41" s="79">
        <v>2.2999999999999998</v>
      </c>
      <c r="B41" s="80" t="s">
        <v>139</v>
      </c>
      <c r="C41" s="70">
        <v>850818</v>
      </c>
      <c r="D41" s="393">
        <v>100000</v>
      </c>
      <c r="E41" s="411"/>
      <c r="F41" s="412"/>
      <c r="G41" s="412"/>
      <c r="H41" s="412"/>
      <c r="I41" s="412"/>
      <c r="J41" s="412"/>
      <c r="K41" s="412"/>
      <c r="L41" s="412"/>
      <c r="M41" s="412"/>
      <c r="N41" s="412"/>
      <c r="O41" s="412"/>
      <c r="P41" s="412"/>
      <c r="Q41" s="412"/>
    </row>
    <row r="42" spans="1:17" ht="20.100000000000001" customHeight="1" x14ac:dyDescent="0.25">
      <c r="A42" s="79">
        <v>2.4</v>
      </c>
      <c r="B42" s="80" t="s">
        <v>140</v>
      </c>
      <c r="C42" s="70">
        <v>1110000</v>
      </c>
      <c r="D42" s="393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412"/>
      <c r="Q42" s="412"/>
    </row>
    <row r="43" spans="1:17" ht="34.5" customHeight="1" x14ac:dyDescent="0.25">
      <c r="A43" s="75" t="s">
        <v>162</v>
      </c>
      <c r="B43" s="76" t="s">
        <v>163</v>
      </c>
      <c r="C43" s="77">
        <f>SUM(C44:C46)</f>
        <v>6079349</v>
      </c>
      <c r="D43" s="394">
        <f>SUM(D44:D46)</f>
        <v>2493500</v>
      </c>
      <c r="E43" s="411"/>
      <c r="F43" s="412"/>
      <c r="G43" s="412"/>
      <c r="H43" s="412"/>
      <c r="I43" s="412"/>
      <c r="J43" s="412"/>
      <c r="K43" s="412"/>
      <c r="L43" s="412"/>
      <c r="M43" s="412"/>
      <c r="N43" s="412"/>
      <c r="O43" s="412"/>
      <c r="P43" s="412"/>
      <c r="Q43" s="412"/>
    </row>
    <row r="44" spans="1:17" ht="24" customHeight="1" x14ac:dyDescent="0.25">
      <c r="A44" s="79">
        <v>2.1</v>
      </c>
      <c r="B44" s="80" t="s">
        <v>137</v>
      </c>
      <c r="C44" s="70">
        <v>1905648.0000000002</v>
      </c>
      <c r="D44" s="393">
        <v>1393500</v>
      </c>
      <c r="E44" s="411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</row>
    <row r="45" spans="1:17" ht="22.5" customHeight="1" x14ac:dyDescent="0.25">
      <c r="A45" s="79">
        <v>2.2000000000000002</v>
      </c>
      <c r="B45" s="80" t="s">
        <v>157</v>
      </c>
      <c r="C45" s="70">
        <v>3119201</v>
      </c>
      <c r="D45" s="393">
        <v>1100000</v>
      </c>
      <c r="E45" s="411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</row>
    <row r="46" spans="1:17" ht="25.5" customHeight="1" x14ac:dyDescent="0.25">
      <c r="A46" s="100">
        <v>2.2999999999999998</v>
      </c>
      <c r="B46" s="101" t="s">
        <v>139</v>
      </c>
      <c r="C46" s="81">
        <v>1054500</v>
      </c>
      <c r="D46" s="396"/>
      <c r="E46" s="412"/>
      <c r="F46" s="412"/>
      <c r="G46" s="411"/>
      <c r="H46" s="412"/>
      <c r="I46" s="412"/>
      <c r="J46" s="412"/>
      <c r="K46" s="412"/>
      <c r="L46" s="412"/>
      <c r="M46" s="412"/>
      <c r="N46" s="412"/>
      <c r="O46" s="412"/>
      <c r="P46" s="412"/>
      <c r="Q46" s="412"/>
    </row>
    <row r="47" spans="1:17" s="105" customFormat="1" ht="38.25" customHeight="1" x14ac:dyDescent="0.25">
      <c r="A47" s="102" t="s">
        <v>164</v>
      </c>
      <c r="B47" s="103" t="s">
        <v>165</v>
      </c>
      <c r="C47" s="104"/>
      <c r="D47" s="397">
        <v>0</v>
      </c>
      <c r="E47" s="415"/>
      <c r="F47" s="416"/>
      <c r="G47" s="416"/>
      <c r="H47" s="416"/>
      <c r="I47" s="416"/>
      <c r="J47" s="416"/>
      <c r="K47" s="416"/>
      <c r="L47" s="416"/>
      <c r="M47" s="416"/>
      <c r="N47" s="416"/>
      <c r="O47" s="416"/>
      <c r="P47" s="416"/>
      <c r="Q47" s="416"/>
    </row>
    <row r="48" spans="1:17" s="74" customFormat="1" ht="34.5" customHeight="1" x14ac:dyDescent="0.25">
      <c r="A48" s="71" t="s">
        <v>166</v>
      </c>
      <c r="B48" s="72" t="s">
        <v>167</v>
      </c>
      <c r="C48" s="73">
        <f>+C49+C53</f>
        <v>40361674</v>
      </c>
      <c r="D48" s="398">
        <f>+D49+D53</f>
        <v>31033989</v>
      </c>
      <c r="E48" s="417">
        <f>+C48</f>
        <v>40361674</v>
      </c>
      <c r="F48" s="418"/>
      <c r="G48" s="418"/>
      <c r="H48" s="418"/>
      <c r="I48" s="418"/>
      <c r="J48" s="418"/>
      <c r="K48" s="418"/>
      <c r="L48" s="418"/>
      <c r="M48" s="418"/>
      <c r="N48" s="418"/>
      <c r="O48" s="418"/>
      <c r="P48" s="418"/>
      <c r="Q48" s="418"/>
    </row>
    <row r="49" spans="1:17" s="84" customFormat="1" ht="20.100000000000001" customHeight="1" x14ac:dyDescent="0.25">
      <c r="A49" s="75" t="s">
        <v>168</v>
      </c>
      <c r="B49" s="76" t="s">
        <v>169</v>
      </c>
      <c r="C49" s="77">
        <f>SUM(C50:C52)</f>
        <v>32925390</v>
      </c>
      <c r="D49" s="394">
        <f>SUM(D50:D52)</f>
        <v>29288989</v>
      </c>
      <c r="E49" s="413"/>
      <c r="F49" s="414"/>
      <c r="G49" s="414"/>
      <c r="H49" s="414"/>
      <c r="I49" s="414"/>
      <c r="J49" s="414"/>
      <c r="K49" s="414"/>
      <c r="L49" s="414"/>
      <c r="M49" s="414"/>
      <c r="N49" s="414"/>
      <c r="O49" s="414"/>
      <c r="P49" s="414"/>
      <c r="Q49" s="414"/>
    </row>
    <row r="50" spans="1:17" ht="20.100000000000001" customHeight="1" x14ac:dyDescent="0.25">
      <c r="A50" s="79">
        <v>2.1</v>
      </c>
      <c r="B50" s="80" t="s">
        <v>137</v>
      </c>
      <c r="C50" s="70">
        <v>10737579</v>
      </c>
      <c r="D50" s="399">
        <v>9243310</v>
      </c>
      <c r="E50" s="411"/>
      <c r="F50" s="412"/>
      <c r="G50" s="412"/>
      <c r="H50" s="412"/>
      <c r="I50" s="412"/>
      <c r="J50" s="412"/>
      <c r="K50" s="412"/>
      <c r="L50" s="412"/>
      <c r="M50" s="412"/>
      <c r="N50" s="412"/>
      <c r="O50" s="412"/>
      <c r="P50" s="412"/>
      <c r="Q50" s="412"/>
    </row>
    <row r="51" spans="1:17" ht="20.100000000000001" customHeight="1" x14ac:dyDescent="0.25">
      <c r="A51" s="79">
        <v>2.2000000000000002</v>
      </c>
      <c r="B51" s="80" t="s">
        <v>157</v>
      </c>
      <c r="C51" s="70">
        <v>17512491</v>
      </c>
      <c r="D51" s="393">
        <v>16535679</v>
      </c>
      <c r="E51" s="411"/>
      <c r="F51" s="412"/>
      <c r="G51" s="412"/>
      <c r="H51" s="412"/>
      <c r="I51" s="412"/>
      <c r="J51" s="412"/>
      <c r="K51" s="412"/>
      <c r="L51" s="412"/>
      <c r="M51" s="412"/>
      <c r="N51" s="412"/>
      <c r="O51" s="412"/>
      <c r="P51" s="412"/>
      <c r="Q51" s="412"/>
    </row>
    <row r="52" spans="1:17" ht="20.100000000000001" customHeight="1" x14ac:dyDescent="0.25">
      <c r="A52" s="86">
        <v>2.2999999999999998</v>
      </c>
      <c r="B52" s="80" t="s">
        <v>139</v>
      </c>
      <c r="C52" s="70">
        <v>4675320</v>
      </c>
      <c r="D52" s="393">
        <v>3510000</v>
      </c>
      <c r="E52" s="411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2"/>
    </row>
    <row r="53" spans="1:17" s="84" customFormat="1" ht="20.100000000000001" customHeight="1" x14ac:dyDescent="0.25">
      <c r="A53" s="75" t="s">
        <v>142</v>
      </c>
      <c r="B53" s="76" t="s">
        <v>170</v>
      </c>
      <c r="C53" s="77">
        <f>SUM(C54:C56)</f>
        <v>7436284</v>
      </c>
      <c r="D53" s="394">
        <f>SUM(D54:D56)</f>
        <v>1745000</v>
      </c>
      <c r="E53" s="413"/>
      <c r="F53" s="414"/>
      <c r="G53" s="414"/>
      <c r="H53" s="414"/>
      <c r="I53" s="414"/>
      <c r="J53" s="414"/>
      <c r="K53" s="414"/>
      <c r="L53" s="414"/>
      <c r="M53" s="414"/>
      <c r="N53" s="414"/>
      <c r="O53" s="414"/>
      <c r="P53" s="414"/>
      <c r="Q53" s="414"/>
    </row>
    <row r="54" spans="1:17" ht="20.100000000000001" customHeight="1" x14ac:dyDescent="0.25">
      <c r="A54" s="100">
        <v>2.1</v>
      </c>
      <c r="B54" s="101" t="s">
        <v>137</v>
      </c>
      <c r="C54" s="81">
        <v>3007123</v>
      </c>
      <c r="D54" s="396"/>
      <c r="E54" s="411"/>
      <c r="F54" s="412"/>
      <c r="G54" s="412"/>
      <c r="H54" s="412"/>
      <c r="I54" s="412"/>
      <c r="J54" s="412"/>
      <c r="K54" s="412"/>
      <c r="L54" s="412"/>
      <c r="M54" s="412"/>
      <c r="N54" s="412"/>
      <c r="O54" s="412"/>
      <c r="P54" s="412"/>
      <c r="Q54" s="412"/>
    </row>
    <row r="55" spans="1:17" ht="20.100000000000001" customHeight="1" x14ac:dyDescent="0.25">
      <c r="A55" s="79">
        <v>2.2000000000000002</v>
      </c>
      <c r="B55" s="80" t="s">
        <v>157</v>
      </c>
      <c r="C55" s="70">
        <v>1522920.0000000002</v>
      </c>
      <c r="D55" s="393">
        <v>1045000</v>
      </c>
      <c r="E55" s="411"/>
      <c r="F55" s="412"/>
      <c r="G55" s="412"/>
      <c r="H55" s="412"/>
      <c r="I55" s="412"/>
      <c r="J55" s="412"/>
      <c r="K55" s="412"/>
      <c r="L55" s="412"/>
      <c r="M55" s="412"/>
      <c r="N55" s="412"/>
      <c r="O55" s="412"/>
      <c r="P55" s="412"/>
      <c r="Q55" s="412"/>
    </row>
    <row r="56" spans="1:17" ht="20.100000000000001" customHeight="1" x14ac:dyDescent="0.25">
      <c r="A56" s="79">
        <v>2.2999999999999998</v>
      </c>
      <c r="B56" s="80" t="s">
        <v>139</v>
      </c>
      <c r="C56" s="70">
        <v>2906241</v>
      </c>
      <c r="D56" s="393">
        <v>700000</v>
      </c>
      <c r="E56" s="411"/>
      <c r="F56" s="412"/>
      <c r="G56" s="412"/>
      <c r="H56" s="412"/>
      <c r="I56" s="412"/>
      <c r="J56" s="412"/>
      <c r="K56" s="412"/>
      <c r="L56" s="412"/>
      <c r="M56" s="412"/>
      <c r="N56" s="412"/>
      <c r="O56" s="412"/>
      <c r="P56" s="412"/>
      <c r="Q56" s="412"/>
    </row>
    <row r="57" spans="1:17" s="105" customFormat="1" ht="26.25" customHeight="1" x14ac:dyDescent="0.25">
      <c r="A57" s="102" t="s">
        <v>144</v>
      </c>
      <c r="B57" s="103" t="s">
        <v>171</v>
      </c>
      <c r="C57" s="104"/>
      <c r="D57" s="397">
        <f>D68</f>
        <v>0</v>
      </c>
      <c r="E57" s="419"/>
      <c r="F57" s="416"/>
      <c r="G57" s="416"/>
      <c r="H57" s="416"/>
      <c r="I57" s="416"/>
      <c r="J57" s="416"/>
      <c r="K57" s="416"/>
      <c r="L57" s="416"/>
      <c r="M57" s="416"/>
      <c r="N57" s="416"/>
      <c r="O57" s="416"/>
      <c r="P57" s="416"/>
      <c r="Q57" s="416"/>
    </row>
    <row r="58" spans="1:17" s="74" customFormat="1" ht="34.5" customHeight="1" x14ac:dyDescent="0.25">
      <c r="A58" s="71" t="s">
        <v>172</v>
      </c>
      <c r="B58" s="72" t="s">
        <v>173</v>
      </c>
      <c r="C58" s="73">
        <f>+C59+C63</f>
        <v>117351712</v>
      </c>
      <c r="D58" s="398">
        <f>+D59+D63</f>
        <v>95776625.299999997</v>
      </c>
      <c r="E58" s="417">
        <f>+C58</f>
        <v>117351712</v>
      </c>
      <c r="F58" s="418"/>
      <c r="G58" s="418"/>
      <c r="H58" s="418"/>
      <c r="I58" s="418"/>
      <c r="J58" s="418"/>
      <c r="K58" s="418"/>
      <c r="L58" s="418"/>
      <c r="M58" s="418"/>
      <c r="N58" s="418"/>
      <c r="O58" s="418"/>
      <c r="P58" s="418"/>
      <c r="Q58" s="418"/>
    </row>
    <row r="59" spans="1:17" s="84" customFormat="1" ht="36.75" customHeight="1" x14ac:dyDescent="0.25">
      <c r="A59" s="75" t="s">
        <v>174</v>
      </c>
      <c r="B59" s="76" t="s">
        <v>175</v>
      </c>
      <c r="C59" s="77">
        <f>SUM(C60:C62)</f>
        <v>95784049</v>
      </c>
      <c r="D59" s="394">
        <f>SUM(D60:D62)</f>
        <v>72251725.299999997</v>
      </c>
      <c r="E59" s="413"/>
      <c r="F59" s="414"/>
      <c r="G59" s="414"/>
      <c r="H59" s="414"/>
      <c r="I59" s="414"/>
      <c r="J59" s="414"/>
      <c r="K59" s="414"/>
      <c r="L59" s="414"/>
      <c r="M59" s="414"/>
      <c r="N59" s="414"/>
      <c r="O59" s="414"/>
      <c r="P59" s="414"/>
      <c r="Q59" s="414"/>
    </row>
    <row r="60" spans="1:17" ht="20.100000000000001" customHeight="1" x14ac:dyDescent="0.25">
      <c r="A60" s="106">
        <v>2.1</v>
      </c>
      <c r="B60" s="107" t="s">
        <v>137</v>
      </c>
      <c r="C60" s="93">
        <v>66700489</v>
      </c>
      <c r="D60" s="400">
        <v>47621318.299999997</v>
      </c>
      <c r="E60" s="411"/>
      <c r="F60" s="412"/>
      <c r="G60" s="412"/>
      <c r="H60" s="412"/>
      <c r="I60" s="412"/>
      <c r="J60" s="412"/>
      <c r="K60" s="412"/>
      <c r="L60" s="412"/>
      <c r="M60" s="412"/>
      <c r="N60" s="412"/>
      <c r="O60" s="412"/>
      <c r="P60" s="412"/>
      <c r="Q60" s="412"/>
    </row>
    <row r="61" spans="1:17" ht="20.100000000000001" customHeight="1" x14ac:dyDescent="0.25">
      <c r="A61" s="86">
        <v>2.2000000000000002</v>
      </c>
      <c r="B61" s="90" t="s">
        <v>157</v>
      </c>
      <c r="C61" s="85">
        <v>22747800</v>
      </c>
      <c r="D61" s="399">
        <v>20717000</v>
      </c>
      <c r="E61" s="411"/>
      <c r="F61" s="412"/>
      <c r="G61" s="412"/>
      <c r="H61" s="412"/>
      <c r="I61" s="412"/>
      <c r="J61" s="412"/>
      <c r="K61" s="412"/>
      <c r="L61" s="412"/>
      <c r="M61" s="412"/>
      <c r="N61" s="412"/>
      <c r="O61" s="412"/>
      <c r="P61" s="412"/>
      <c r="Q61" s="412"/>
    </row>
    <row r="62" spans="1:17" ht="20.100000000000001" customHeight="1" x14ac:dyDescent="0.25">
      <c r="A62" s="86">
        <v>2.2999999999999998</v>
      </c>
      <c r="B62" s="90" t="s">
        <v>139</v>
      </c>
      <c r="C62" s="85">
        <v>6335760</v>
      </c>
      <c r="D62" s="399">
        <v>3913407</v>
      </c>
      <c r="E62" s="411"/>
      <c r="F62" s="412"/>
      <c r="G62" s="412"/>
      <c r="H62" s="412"/>
      <c r="I62" s="412"/>
      <c r="J62" s="412"/>
      <c r="K62" s="412"/>
      <c r="L62" s="412"/>
      <c r="M62" s="412"/>
      <c r="N62" s="412"/>
      <c r="O62" s="412"/>
      <c r="P62" s="412"/>
      <c r="Q62" s="412"/>
    </row>
    <row r="63" spans="1:17" s="84" customFormat="1" ht="30.75" customHeight="1" x14ac:dyDescent="0.25">
      <c r="A63" s="75" t="s">
        <v>176</v>
      </c>
      <c r="B63" s="76" t="s">
        <v>177</v>
      </c>
      <c r="C63" s="77">
        <f>SUM(C64:C67)</f>
        <v>21567663</v>
      </c>
      <c r="D63" s="394">
        <f>SUM(D64:D67)</f>
        <v>23524900</v>
      </c>
      <c r="E63" s="413"/>
      <c r="F63" s="414"/>
      <c r="G63" s="414"/>
      <c r="H63" s="414"/>
      <c r="I63" s="414"/>
      <c r="J63" s="414"/>
      <c r="K63" s="414"/>
      <c r="L63" s="414"/>
      <c r="M63" s="414"/>
      <c r="N63" s="414"/>
      <c r="O63" s="414"/>
      <c r="P63" s="414"/>
      <c r="Q63" s="414"/>
    </row>
    <row r="64" spans="1:17" ht="20.100000000000001" customHeight="1" x14ac:dyDescent="0.25">
      <c r="A64" s="79">
        <v>2.1</v>
      </c>
      <c r="B64" s="80" t="s">
        <v>137</v>
      </c>
      <c r="C64" s="70">
        <v>5275654</v>
      </c>
      <c r="D64" s="393">
        <v>12854900</v>
      </c>
      <c r="E64" s="411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</row>
    <row r="65" spans="1:17" ht="20.100000000000001" customHeight="1" x14ac:dyDescent="0.25">
      <c r="A65" s="86">
        <v>2.2000000000000002</v>
      </c>
      <c r="B65" s="90" t="s">
        <v>157</v>
      </c>
      <c r="C65" s="108">
        <v>7703400.0000000009</v>
      </c>
      <c r="D65" s="401">
        <v>3700000</v>
      </c>
      <c r="E65" s="411"/>
      <c r="F65" s="412"/>
      <c r="G65" s="412"/>
      <c r="H65" s="412"/>
      <c r="I65" s="412"/>
      <c r="J65" s="412"/>
      <c r="K65" s="412"/>
      <c r="L65" s="412"/>
      <c r="M65" s="412"/>
      <c r="N65" s="412"/>
      <c r="O65" s="412"/>
      <c r="P65" s="412"/>
      <c r="Q65" s="412"/>
    </row>
    <row r="66" spans="1:17" s="110" customFormat="1" ht="20.100000000000001" customHeight="1" x14ac:dyDescent="0.25">
      <c r="A66" s="79">
        <v>2.2999999999999998</v>
      </c>
      <c r="B66" s="80" t="s">
        <v>139</v>
      </c>
      <c r="C66" s="109">
        <v>3618600.0000000005</v>
      </c>
      <c r="D66" s="402">
        <v>5220000</v>
      </c>
      <c r="E66" s="420"/>
      <c r="F66" s="421"/>
      <c r="G66" s="421"/>
      <c r="H66" s="421"/>
      <c r="I66" s="421"/>
      <c r="J66" s="421"/>
      <c r="K66" s="421"/>
      <c r="L66" s="421"/>
      <c r="M66" s="421"/>
      <c r="N66" s="421"/>
      <c r="O66" s="421"/>
      <c r="P66" s="421"/>
      <c r="Q66" s="421"/>
    </row>
    <row r="67" spans="1:17" s="110" customFormat="1" ht="20.100000000000001" customHeight="1" x14ac:dyDescent="0.25">
      <c r="A67" s="79">
        <v>2.6</v>
      </c>
      <c r="B67" s="80" t="s">
        <v>141</v>
      </c>
      <c r="C67" s="70">
        <v>4970009</v>
      </c>
      <c r="D67" s="393">
        <v>1750000</v>
      </c>
      <c r="E67" s="420"/>
      <c r="F67" s="421"/>
      <c r="G67" s="421"/>
      <c r="H67" s="421"/>
      <c r="I67" s="421"/>
      <c r="J67" s="421"/>
      <c r="K67" s="421"/>
      <c r="L67" s="421"/>
      <c r="M67" s="421"/>
      <c r="N67" s="421"/>
      <c r="O67" s="421"/>
      <c r="P67" s="421"/>
      <c r="Q67" s="421"/>
    </row>
    <row r="68" spans="1:17" s="105" customFormat="1" ht="36.75" customHeight="1" x14ac:dyDescent="0.25">
      <c r="A68" s="102" t="s">
        <v>178</v>
      </c>
      <c r="B68" s="103" t="s">
        <v>179</v>
      </c>
      <c r="C68" s="104"/>
      <c r="D68" s="397"/>
      <c r="E68" s="415"/>
      <c r="F68" s="416"/>
      <c r="G68" s="416"/>
      <c r="H68" s="416"/>
      <c r="I68" s="416"/>
      <c r="J68" s="416"/>
      <c r="K68" s="416"/>
      <c r="L68" s="416"/>
      <c r="M68" s="416"/>
      <c r="N68" s="416"/>
      <c r="O68" s="416"/>
      <c r="P68" s="416"/>
      <c r="Q68" s="416"/>
    </row>
    <row r="69" spans="1:17" s="110" customFormat="1" ht="31.5" customHeight="1" x14ac:dyDescent="0.25">
      <c r="A69" s="71" t="s">
        <v>180</v>
      </c>
      <c r="B69" s="72" t="s">
        <v>181</v>
      </c>
      <c r="C69" s="73">
        <f>+C70+C75</f>
        <v>29157534</v>
      </c>
      <c r="D69" s="398">
        <f>+D70+D75</f>
        <v>12951378</v>
      </c>
      <c r="E69" s="420">
        <f>+C69</f>
        <v>29157534</v>
      </c>
      <c r="F69" s="421"/>
      <c r="G69" s="421"/>
      <c r="H69" s="421"/>
      <c r="I69" s="421"/>
      <c r="J69" s="421"/>
      <c r="K69" s="421"/>
      <c r="L69" s="421"/>
      <c r="M69" s="421"/>
      <c r="N69" s="421"/>
      <c r="O69" s="421"/>
      <c r="P69" s="421"/>
      <c r="Q69" s="421"/>
    </row>
    <row r="70" spans="1:17" s="110" customFormat="1" ht="34.5" customHeight="1" x14ac:dyDescent="0.25">
      <c r="A70" s="83" t="s">
        <v>174</v>
      </c>
      <c r="B70" s="76" t="s">
        <v>182</v>
      </c>
      <c r="C70" s="77">
        <f>SUM(C71:C74)</f>
        <v>17853429</v>
      </c>
      <c r="D70" s="394">
        <f>SUM(D71:D74)</f>
        <v>9618378</v>
      </c>
      <c r="E70" s="420"/>
      <c r="F70" s="421"/>
      <c r="G70" s="421"/>
      <c r="H70" s="421"/>
      <c r="I70" s="421"/>
      <c r="J70" s="421"/>
      <c r="K70" s="421"/>
      <c r="L70" s="421"/>
      <c r="M70" s="421"/>
      <c r="N70" s="421"/>
      <c r="O70" s="421"/>
      <c r="P70" s="421"/>
      <c r="Q70" s="421"/>
    </row>
    <row r="71" spans="1:17" s="110" customFormat="1" ht="20.100000000000001" customHeight="1" x14ac:dyDescent="0.25">
      <c r="A71" s="79">
        <v>2.1</v>
      </c>
      <c r="B71" s="80" t="s">
        <v>137</v>
      </c>
      <c r="C71" s="85">
        <v>12394657</v>
      </c>
      <c r="D71" s="393">
        <v>8711378</v>
      </c>
      <c r="E71" s="420"/>
      <c r="F71" s="421"/>
      <c r="G71" s="421"/>
      <c r="H71" s="421"/>
      <c r="I71" s="421"/>
      <c r="J71" s="421"/>
      <c r="K71" s="421"/>
      <c r="L71" s="421"/>
      <c r="M71" s="421"/>
      <c r="N71" s="421"/>
      <c r="O71" s="421"/>
      <c r="P71" s="421"/>
      <c r="Q71" s="421"/>
    </row>
    <row r="72" spans="1:17" s="110" customFormat="1" ht="20.100000000000001" customHeight="1" x14ac:dyDescent="0.25">
      <c r="A72" s="79">
        <v>2.2000000000000002</v>
      </c>
      <c r="B72" s="80" t="s">
        <v>157</v>
      </c>
      <c r="C72" s="70">
        <v>1873466</v>
      </c>
      <c r="D72" s="393">
        <v>507000</v>
      </c>
      <c r="E72" s="420"/>
      <c r="F72" s="421"/>
      <c r="G72" s="421"/>
      <c r="H72" s="421"/>
      <c r="I72" s="421"/>
      <c r="J72" s="421"/>
      <c r="K72" s="421"/>
      <c r="L72" s="421"/>
      <c r="M72" s="421"/>
      <c r="N72" s="421"/>
      <c r="O72" s="421"/>
      <c r="P72" s="421"/>
      <c r="Q72" s="421"/>
    </row>
    <row r="73" spans="1:17" s="110" customFormat="1" ht="20.100000000000001" customHeight="1" x14ac:dyDescent="0.25">
      <c r="A73" s="79">
        <v>2.2999999999999998</v>
      </c>
      <c r="B73" s="80" t="s">
        <v>139</v>
      </c>
      <c r="C73" s="70">
        <v>1503390</v>
      </c>
      <c r="D73" s="393">
        <v>400000</v>
      </c>
      <c r="E73" s="420"/>
      <c r="F73" s="421"/>
      <c r="G73" s="421"/>
      <c r="H73" s="421"/>
      <c r="I73" s="421"/>
      <c r="J73" s="421"/>
      <c r="K73" s="421"/>
      <c r="L73" s="421"/>
      <c r="M73" s="421"/>
      <c r="N73" s="421"/>
      <c r="O73" s="421"/>
      <c r="P73" s="421"/>
      <c r="Q73" s="421"/>
    </row>
    <row r="74" spans="1:17" s="110" customFormat="1" ht="20.100000000000001" customHeight="1" x14ac:dyDescent="0.25">
      <c r="A74" s="100">
        <v>2.6</v>
      </c>
      <c r="B74" s="101" t="s">
        <v>141</v>
      </c>
      <c r="C74" s="81">
        <v>2081916.0000000002</v>
      </c>
      <c r="D74" s="396"/>
      <c r="E74" s="420"/>
      <c r="F74" s="421"/>
      <c r="G74" s="421"/>
      <c r="H74" s="421"/>
      <c r="I74" s="421"/>
      <c r="J74" s="421"/>
      <c r="K74" s="421"/>
      <c r="L74" s="421"/>
      <c r="M74" s="421"/>
      <c r="N74" s="421"/>
      <c r="O74" s="421"/>
      <c r="P74" s="421"/>
      <c r="Q74" s="421"/>
    </row>
    <row r="75" spans="1:17" s="110" customFormat="1" ht="20.100000000000001" customHeight="1" x14ac:dyDescent="0.25">
      <c r="A75" s="83" t="s">
        <v>183</v>
      </c>
      <c r="B75" s="76" t="s">
        <v>184</v>
      </c>
      <c r="C75" s="77">
        <f>SUM(C76:C79)</f>
        <v>11304105</v>
      </c>
      <c r="D75" s="394">
        <f>SUM(D76:D79)</f>
        <v>3333000</v>
      </c>
      <c r="E75" s="420"/>
      <c r="F75" s="421"/>
      <c r="G75" s="421"/>
      <c r="H75" s="421"/>
      <c r="I75" s="421"/>
      <c r="J75" s="421"/>
      <c r="K75" s="421"/>
      <c r="L75" s="421"/>
      <c r="M75" s="421"/>
      <c r="N75" s="421"/>
      <c r="O75" s="421"/>
      <c r="P75" s="421"/>
      <c r="Q75" s="421"/>
    </row>
    <row r="76" spans="1:17" s="110" customFormat="1" ht="20.100000000000001" customHeight="1" x14ac:dyDescent="0.25">
      <c r="A76" s="100">
        <v>2.1</v>
      </c>
      <c r="B76" s="101" t="s">
        <v>137</v>
      </c>
      <c r="C76" s="111">
        <v>4995000</v>
      </c>
      <c r="D76" s="403"/>
      <c r="E76" s="420"/>
      <c r="F76" s="421"/>
      <c r="G76" s="421"/>
      <c r="H76" s="421"/>
      <c r="I76" s="421"/>
      <c r="J76" s="421"/>
      <c r="K76" s="421"/>
      <c r="L76" s="421"/>
      <c r="M76" s="421"/>
      <c r="N76" s="421"/>
      <c r="O76" s="421"/>
      <c r="P76" s="421"/>
      <c r="Q76" s="421"/>
    </row>
    <row r="77" spans="1:17" s="110" customFormat="1" ht="20.100000000000001" customHeight="1" x14ac:dyDescent="0.25">
      <c r="A77" s="79">
        <v>2.2000000000000002</v>
      </c>
      <c r="B77" s="80" t="s">
        <v>157</v>
      </c>
      <c r="C77" s="85">
        <v>2103450</v>
      </c>
      <c r="D77" s="399">
        <v>800000</v>
      </c>
      <c r="E77" s="420"/>
      <c r="F77" s="421"/>
      <c r="G77" s="421"/>
      <c r="H77" s="421"/>
      <c r="I77" s="421"/>
      <c r="J77" s="421"/>
      <c r="K77" s="421"/>
      <c r="L77" s="421"/>
      <c r="M77" s="421"/>
      <c r="N77" s="421"/>
      <c r="O77" s="421"/>
      <c r="P77" s="421"/>
      <c r="Q77" s="421"/>
    </row>
    <row r="78" spans="1:17" s="110" customFormat="1" ht="20.100000000000001" customHeight="1" x14ac:dyDescent="0.25">
      <c r="A78" s="79">
        <v>2.2999999999999998</v>
      </c>
      <c r="B78" s="80" t="s">
        <v>139</v>
      </c>
      <c r="C78" s="85">
        <v>2482008</v>
      </c>
      <c r="D78" s="399">
        <v>1540000</v>
      </c>
      <c r="E78" s="420"/>
      <c r="F78" s="421"/>
      <c r="G78" s="421"/>
      <c r="H78" s="421"/>
      <c r="I78" s="421"/>
      <c r="J78" s="421"/>
      <c r="K78" s="421"/>
      <c r="L78" s="421"/>
      <c r="M78" s="421"/>
      <c r="N78" s="421"/>
      <c r="O78" s="421"/>
      <c r="P78" s="421"/>
      <c r="Q78" s="421"/>
    </row>
    <row r="79" spans="1:17" s="110" customFormat="1" ht="20.100000000000001" customHeight="1" x14ac:dyDescent="0.25">
      <c r="A79" s="79">
        <v>2.6</v>
      </c>
      <c r="B79" s="80" t="s">
        <v>141</v>
      </c>
      <c r="C79" s="85">
        <v>1723647</v>
      </c>
      <c r="D79" s="399">
        <v>993000</v>
      </c>
      <c r="E79" s="420"/>
      <c r="F79" s="421"/>
      <c r="G79" s="421"/>
      <c r="H79" s="421"/>
      <c r="I79" s="421"/>
      <c r="J79" s="421"/>
      <c r="K79" s="421"/>
      <c r="L79" s="421"/>
      <c r="M79" s="421"/>
      <c r="N79" s="421"/>
      <c r="O79" s="421"/>
      <c r="P79" s="421"/>
      <c r="Q79" s="421"/>
    </row>
    <row r="80" spans="1:17" s="105" customFormat="1" ht="36.75" customHeight="1" x14ac:dyDescent="0.25">
      <c r="A80" s="102" t="s">
        <v>178</v>
      </c>
      <c r="B80" s="103" t="s">
        <v>185</v>
      </c>
      <c r="C80" s="104"/>
      <c r="D80" s="397"/>
      <c r="E80" s="422"/>
      <c r="F80" s="415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</row>
    <row r="81" spans="1:17" s="105" customFormat="1" ht="32.25" customHeight="1" x14ac:dyDescent="0.25">
      <c r="A81" s="112" t="s">
        <v>186</v>
      </c>
      <c r="B81" s="113" t="s">
        <v>187</v>
      </c>
      <c r="C81" s="114"/>
      <c r="D81" s="404"/>
      <c r="E81" s="415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</row>
    <row r="82" spans="1:17" s="116" customFormat="1" ht="24.75" customHeight="1" x14ac:dyDescent="0.25">
      <c r="A82" s="381" t="s">
        <v>188</v>
      </c>
      <c r="B82" s="382"/>
      <c r="C82" s="115">
        <f>+C69+C58+C57+C48+C47+C29+C28+C5</f>
        <v>688242447</v>
      </c>
      <c r="D82" s="405">
        <f>+D69+D58+D57+D48+D47+D29+D28+D5</f>
        <v>502302648.30000001</v>
      </c>
      <c r="E82" s="423">
        <f>SUM(E1:E80)</f>
        <v>289328066</v>
      </c>
      <c r="F82" s="423"/>
      <c r="G82" s="424"/>
      <c r="H82" s="424"/>
      <c r="I82" s="424"/>
      <c r="J82" s="424"/>
      <c r="K82" s="424"/>
      <c r="L82" s="424"/>
      <c r="M82" s="424"/>
      <c r="N82" s="424"/>
      <c r="O82" s="424"/>
      <c r="P82" s="424"/>
      <c r="Q82" s="424"/>
    </row>
    <row r="83" spans="1:17" s="74" customFormat="1" ht="20.100000000000001" customHeight="1" x14ac:dyDescent="0.25">
      <c r="A83" s="71" t="s">
        <v>189</v>
      </c>
      <c r="B83" s="117" t="s">
        <v>190</v>
      </c>
      <c r="C83" s="73">
        <f>+C86+C85</f>
        <v>112833407</v>
      </c>
      <c r="D83" s="398">
        <f>+D86+D85</f>
        <v>71499779</v>
      </c>
      <c r="E83" s="417">
        <f>+C83</f>
        <v>112833407</v>
      </c>
      <c r="F83" s="418"/>
      <c r="G83" s="418"/>
      <c r="H83" s="418"/>
      <c r="I83" s="418"/>
      <c r="J83" s="418"/>
      <c r="K83" s="418"/>
      <c r="L83" s="418"/>
      <c r="M83" s="418"/>
      <c r="N83" s="418"/>
      <c r="O83" s="418"/>
      <c r="P83" s="418"/>
      <c r="Q83" s="418"/>
    </row>
    <row r="84" spans="1:17" ht="20.100000000000001" customHeight="1" x14ac:dyDescent="0.25">
      <c r="A84" s="79">
        <v>2.4</v>
      </c>
      <c r="B84" s="118" t="s">
        <v>191</v>
      </c>
      <c r="C84" s="70">
        <v>112833407</v>
      </c>
      <c r="D84" s="393">
        <v>71499799</v>
      </c>
      <c r="E84" s="411"/>
      <c r="F84" s="412"/>
      <c r="G84" s="412"/>
      <c r="H84" s="412"/>
      <c r="I84" s="412"/>
      <c r="J84" s="412"/>
      <c r="K84" s="412"/>
      <c r="L84" s="412"/>
      <c r="M84" s="412"/>
      <c r="N84" s="412"/>
      <c r="O84" s="412"/>
      <c r="P84" s="412"/>
      <c r="Q84" s="412"/>
    </row>
    <row r="85" spans="1:17" ht="35.25" customHeight="1" x14ac:dyDescent="0.25">
      <c r="A85" s="79" t="s">
        <v>192</v>
      </c>
      <c r="B85" s="118" t="s">
        <v>193</v>
      </c>
      <c r="C85" s="70">
        <v>40000000</v>
      </c>
      <c r="D85" s="393">
        <v>37866372</v>
      </c>
      <c r="E85" s="419"/>
      <c r="F85" s="411"/>
      <c r="G85" s="412"/>
      <c r="H85" s="412"/>
      <c r="I85" s="412"/>
      <c r="J85" s="412"/>
      <c r="K85" s="412"/>
      <c r="L85" s="412"/>
      <c r="M85" s="412"/>
      <c r="N85" s="412"/>
      <c r="O85" s="412"/>
      <c r="P85" s="412"/>
      <c r="Q85" s="412"/>
    </row>
    <row r="86" spans="1:17" ht="33.75" customHeight="1" x14ac:dyDescent="0.25">
      <c r="A86" s="79" t="s">
        <v>194</v>
      </c>
      <c r="B86" s="118" t="s">
        <v>195</v>
      </c>
      <c r="C86" s="70">
        <v>72833407</v>
      </c>
      <c r="D86" s="393">
        <v>33633407</v>
      </c>
      <c r="E86" s="419"/>
      <c r="F86" s="411"/>
      <c r="G86" s="412"/>
      <c r="H86" s="412"/>
      <c r="I86" s="412"/>
      <c r="J86" s="412"/>
      <c r="K86" s="412"/>
      <c r="L86" s="412"/>
      <c r="M86" s="412"/>
      <c r="N86" s="412"/>
      <c r="O86" s="412"/>
      <c r="P86" s="412"/>
      <c r="Q86" s="412"/>
    </row>
    <row r="87" spans="1:17" ht="27.75" customHeight="1" x14ac:dyDescent="0.25">
      <c r="A87" s="374" t="s">
        <v>196</v>
      </c>
      <c r="B87" s="375"/>
      <c r="C87" s="115">
        <f>+C82+C83</f>
        <v>801075854</v>
      </c>
      <c r="D87" s="405">
        <f>+D82+D83</f>
        <v>573802427.29999995</v>
      </c>
      <c r="E87" s="411"/>
      <c r="F87" s="412"/>
      <c r="G87" s="422"/>
      <c r="H87" s="412"/>
      <c r="I87" s="412"/>
      <c r="J87" s="412"/>
      <c r="K87" s="412"/>
      <c r="L87" s="412"/>
      <c r="M87" s="412"/>
      <c r="N87" s="412"/>
      <c r="O87" s="412"/>
      <c r="P87" s="412"/>
      <c r="Q87" s="412"/>
    </row>
    <row r="88" spans="1:17" ht="33" customHeight="1" x14ac:dyDescent="0.25">
      <c r="A88" s="385" t="s">
        <v>197</v>
      </c>
      <c r="B88" s="386"/>
      <c r="C88" s="386"/>
      <c r="D88" s="406"/>
      <c r="E88" s="411"/>
      <c r="F88" s="412"/>
      <c r="G88" s="412"/>
      <c r="H88" s="412"/>
      <c r="I88" s="412"/>
      <c r="J88" s="412"/>
      <c r="K88" s="412"/>
      <c r="L88" s="412"/>
      <c r="M88" s="412"/>
      <c r="N88" s="412"/>
      <c r="O88" s="412"/>
      <c r="P88" s="412"/>
      <c r="Q88" s="412"/>
    </row>
    <row r="89" spans="1:17" ht="28.5" customHeight="1" x14ac:dyDescent="0.25">
      <c r="A89" s="387" t="s">
        <v>198</v>
      </c>
      <c r="B89" s="388"/>
      <c r="C89" s="388"/>
      <c r="D89" s="407"/>
      <c r="E89" s="411"/>
      <c r="F89" s="412"/>
      <c r="G89" s="412"/>
      <c r="H89" s="412"/>
      <c r="I89" s="412"/>
      <c r="J89" s="412"/>
      <c r="K89" s="412"/>
      <c r="L89" s="412"/>
      <c r="M89" s="412"/>
      <c r="N89" s="412"/>
      <c r="O89" s="412"/>
      <c r="P89" s="412"/>
      <c r="Q89" s="412"/>
    </row>
    <row r="90" spans="1:17" ht="28.5" customHeight="1" x14ac:dyDescent="0.25">
      <c r="A90" s="387" t="s">
        <v>199</v>
      </c>
      <c r="B90" s="388"/>
      <c r="C90" s="388"/>
      <c r="D90" s="407"/>
      <c r="E90" s="411"/>
      <c r="F90" s="412"/>
      <c r="G90" s="412"/>
      <c r="H90" s="412"/>
      <c r="I90" s="412"/>
      <c r="J90" s="412"/>
      <c r="K90" s="412"/>
      <c r="L90" s="412"/>
      <c r="M90" s="412"/>
      <c r="N90" s="412"/>
      <c r="O90" s="412"/>
      <c r="P90" s="412"/>
      <c r="Q90" s="412"/>
    </row>
    <row r="91" spans="1:17" ht="37.5" customHeight="1" x14ac:dyDescent="0.25">
      <c r="A91" s="389" t="s">
        <v>200</v>
      </c>
      <c r="B91" s="390"/>
      <c r="C91" s="390"/>
      <c r="D91" s="408"/>
      <c r="E91" s="412"/>
      <c r="F91" s="412"/>
      <c r="G91" s="412"/>
      <c r="H91" s="412"/>
      <c r="I91" s="412"/>
      <c r="J91" s="412"/>
      <c r="K91" s="412"/>
      <c r="L91" s="412"/>
      <c r="M91" s="412"/>
      <c r="N91" s="412"/>
      <c r="O91" s="412"/>
      <c r="P91" s="412"/>
      <c r="Q91" s="412"/>
    </row>
    <row r="92" spans="1:17" ht="36.75" customHeight="1" x14ac:dyDescent="0.25">
      <c r="A92" s="391" t="s">
        <v>201</v>
      </c>
      <c r="B92" s="392"/>
      <c r="C92" s="392"/>
      <c r="D92" s="409"/>
      <c r="E92" s="412"/>
      <c r="F92" s="412"/>
      <c r="G92" s="412"/>
      <c r="H92" s="412"/>
      <c r="I92" s="412"/>
      <c r="J92" s="412"/>
      <c r="K92" s="412"/>
      <c r="L92" s="412"/>
      <c r="M92" s="412"/>
      <c r="N92" s="412"/>
      <c r="O92" s="412"/>
      <c r="P92" s="412"/>
      <c r="Q92" s="412"/>
    </row>
    <row r="93" spans="1:17" ht="36" customHeight="1" x14ac:dyDescent="0.25">
      <c r="A93" s="389" t="s">
        <v>202</v>
      </c>
      <c r="B93" s="390"/>
      <c r="C93" s="390"/>
      <c r="D93" s="408"/>
      <c r="E93" s="412"/>
      <c r="F93" s="412"/>
      <c r="G93" s="412"/>
      <c r="H93" s="412"/>
      <c r="I93" s="412"/>
      <c r="J93" s="412"/>
      <c r="K93" s="412"/>
      <c r="L93" s="412"/>
      <c r="M93" s="412"/>
      <c r="N93" s="412"/>
      <c r="O93" s="412"/>
      <c r="P93" s="412"/>
      <c r="Q93" s="412"/>
    </row>
    <row r="94" spans="1:17" ht="35.25" customHeight="1" thickBot="1" x14ac:dyDescent="0.3">
      <c r="A94" s="383" t="s">
        <v>203</v>
      </c>
      <c r="B94" s="384"/>
      <c r="C94" s="384"/>
      <c r="D94" s="410"/>
      <c r="E94" s="412"/>
      <c r="F94" s="412"/>
      <c r="G94" s="411"/>
      <c r="H94" s="412"/>
      <c r="I94" s="412"/>
      <c r="J94" s="412"/>
      <c r="K94" s="412"/>
      <c r="L94" s="412"/>
      <c r="M94" s="412"/>
      <c r="N94" s="412"/>
      <c r="O94" s="412"/>
      <c r="P94" s="412"/>
      <c r="Q94" s="412"/>
    </row>
    <row r="95" spans="1:17" ht="13.8" thickTop="1" x14ac:dyDescent="0.25">
      <c r="A95" s="78"/>
      <c r="B95" s="78"/>
      <c r="C95" s="78"/>
      <c r="F95" s="89"/>
    </row>
    <row r="96" spans="1:17" x14ac:dyDescent="0.25">
      <c r="A96" s="78"/>
      <c r="B96" s="78"/>
      <c r="C96" s="78"/>
      <c r="E96" s="89"/>
    </row>
    <row r="97" spans="1:3" x14ac:dyDescent="0.25">
      <c r="A97" s="78"/>
      <c r="B97" s="78"/>
      <c r="C97" s="78"/>
    </row>
    <row r="98" spans="1:3" x14ac:dyDescent="0.25">
      <c r="A98" s="78"/>
      <c r="B98" s="78"/>
      <c r="C98" s="78"/>
    </row>
    <row r="99" spans="1:3" x14ac:dyDescent="0.25">
      <c r="A99" s="78"/>
      <c r="B99" s="78"/>
      <c r="C99" s="78"/>
    </row>
    <row r="100" spans="1:3" x14ac:dyDescent="0.25">
      <c r="A100" s="78"/>
      <c r="B100" s="78"/>
      <c r="C100" s="78"/>
    </row>
    <row r="101" spans="1:3" x14ac:dyDescent="0.25">
      <c r="A101" s="78"/>
      <c r="B101" s="78" t="s">
        <v>204</v>
      </c>
      <c r="C101" s="78"/>
    </row>
    <row r="102" spans="1:3" x14ac:dyDescent="0.25">
      <c r="A102" s="78"/>
      <c r="B102" s="78"/>
      <c r="C102" s="78"/>
    </row>
    <row r="103" spans="1:3" x14ac:dyDescent="0.25">
      <c r="A103" s="78"/>
      <c r="B103" s="78"/>
      <c r="C103" s="78"/>
    </row>
    <row r="104" spans="1:3" x14ac:dyDescent="0.25">
      <c r="A104" s="78"/>
      <c r="B104" s="78"/>
      <c r="C104" s="78"/>
    </row>
    <row r="105" spans="1:3" x14ac:dyDescent="0.25">
      <c r="A105" s="78"/>
      <c r="B105" s="78"/>
      <c r="C105" s="78"/>
    </row>
    <row r="106" spans="1:3" x14ac:dyDescent="0.25">
      <c r="A106" s="78"/>
      <c r="B106" s="78"/>
      <c r="C106" s="78"/>
    </row>
    <row r="107" spans="1:3" x14ac:dyDescent="0.25">
      <c r="A107" s="78"/>
      <c r="B107" s="78"/>
      <c r="C107" s="78"/>
    </row>
    <row r="108" spans="1:3" x14ac:dyDescent="0.25">
      <c r="A108" s="78"/>
      <c r="B108" s="78"/>
      <c r="C108" s="78"/>
    </row>
    <row r="109" spans="1:3" x14ac:dyDescent="0.25">
      <c r="A109" s="78"/>
      <c r="B109" s="78"/>
      <c r="C109" s="78"/>
    </row>
    <row r="110" spans="1:3" x14ac:dyDescent="0.25">
      <c r="A110" s="78"/>
      <c r="B110" s="78"/>
      <c r="C110" s="78"/>
    </row>
    <row r="111" spans="1:3" x14ac:dyDescent="0.25">
      <c r="A111" s="78"/>
      <c r="B111" s="78"/>
      <c r="C111" s="78"/>
    </row>
    <row r="112" spans="1:3" x14ac:dyDescent="0.25">
      <c r="A112" s="78"/>
      <c r="B112" s="78"/>
      <c r="C112" s="78"/>
    </row>
    <row r="113" spans="1:3" x14ac:dyDescent="0.25">
      <c r="A113" s="78"/>
      <c r="B113" s="78"/>
      <c r="C113" s="78"/>
    </row>
    <row r="114" spans="1:3" x14ac:dyDescent="0.25">
      <c r="A114" s="78"/>
      <c r="B114" s="78"/>
      <c r="C114" s="78"/>
    </row>
    <row r="115" spans="1:3" x14ac:dyDescent="0.25">
      <c r="A115" s="78"/>
      <c r="B115" s="78"/>
      <c r="C115" s="78"/>
    </row>
    <row r="116" spans="1:3" x14ac:dyDescent="0.25">
      <c r="A116" s="78"/>
      <c r="B116" s="78"/>
      <c r="C116" s="78"/>
    </row>
    <row r="117" spans="1:3" x14ac:dyDescent="0.25">
      <c r="B117" s="78"/>
      <c r="C117" s="78"/>
    </row>
  </sheetData>
  <mergeCells count="13">
    <mergeCell ref="A94:D94"/>
    <mergeCell ref="A88:D88"/>
    <mergeCell ref="A89:D89"/>
    <mergeCell ref="A90:D90"/>
    <mergeCell ref="A91:D91"/>
    <mergeCell ref="A92:D92"/>
    <mergeCell ref="A93:D93"/>
    <mergeCell ref="A87:B87"/>
    <mergeCell ref="A1:D1"/>
    <mergeCell ref="A2:A3"/>
    <mergeCell ref="B2:B3"/>
    <mergeCell ref="C2:D2"/>
    <mergeCell ref="A82:B82"/>
  </mergeCells>
  <printOptions horizontalCentered="1"/>
  <pageMargins left="0.51181102362204722" right="0.51181102362204722" top="0.55118110236220474" bottom="0.35433070866141736" header="0.31496062992125984" footer="0.31496062992125984"/>
  <pageSetup paperSize="5" scale="75" fitToWidth="20" fitToHeight="20" orientation="portrait" r:id="rId1"/>
  <headerFooter>
    <oddFooter>&amp;C&amp;P&amp;R&amp;F</oddFooter>
  </headerFooter>
  <rowBreaks count="2" manualBreakCount="2">
    <brk id="37" max="3" man="1"/>
    <brk id="6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OBJ Reslt A04</vt:lpstr>
      <vt:lpstr>Produccion 2018</vt:lpstr>
      <vt:lpstr>Propuesta Pres. 2018</vt:lpstr>
      <vt:lpstr>'OBJ Reslt A04'!Área_de_impresión</vt:lpstr>
      <vt:lpstr>'Produccion 2018'!Área_de_impresión</vt:lpstr>
      <vt:lpstr>'Propuesta Pres. 2018'!Área_de_impresión</vt:lpstr>
      <vt:lpstr>'OBJ Reslt A04'!Títulos_a_imprimir</vt:lpstr>
      <vt:lpstr>'Produccion 2018'!Títulos_a_imprimir</vt:lpstr>
      <vt:lpstr>'Propuesta Pres. 2018'!Títulos_a_imprimir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Moreno</dc:creator>
  <cp:lastModifiedBy>Francisco Frias</cp:lastModifiedBy>
  <cp:lastPrinted>2017-12-12T16:52:41Z</cp:lastPrinted>
  <dcterms:created xsi:type="dcterms:W3CDTF">2017-12-11T13:17:40Z</dcterms:created>
  <dcterms:modified xsi:type="dcterms:W3CDTF">2018-07-09T18:07:56Z</dcterms:modified>
</cp:coreProperties>
</file>